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4\12\"/>
    </mc:Choice>
  </mc:AlternateContent>
  <xr:revisionPtr revIDLastSave="0" documentId="13_ncr:1_{AA46E581-C486-4DF3-804C-D4EE11BCCF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3" i="4" s="1"/>
  <c r="AC22" i="4" s="1"/>
  <c r="AC27" i="4"/>
  <c r="AC24" i="4"/>
  <c r="AC17" i="4"/>
  <c r="AC9" i="4"/>
  <c r="V28" i="4"/>
  <c r="V26" i="4"/>
  <c r="AB28" i="4"/>
  <c r="AB26" i="4"/>
  <c r="V18" i="4"/>
  <c r="AC7" i="4" l="1"/>
  <c r="AC8" i="4" s="1"/>
  <c r="AF51" i="4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Y15" i="4"/>
  <c r="Y14" i="4"/>
  <c r="AQ14" i="4" s="1"/>
  <c r="Y13" i="4"/>
  <c r="Y12" i="4"/>
  <c r="Y11" i="4"/>
  <c r="AP13" i="4" l="1"/>
  <c r="AQ13" i="4"/>
  <c r="AP12" i="4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T22" i="4" l="1"/>
  <c r="T7" i="4" s="1"/>
  <c r="T8" i="4" s="1"/>
  <c r="S22" i="4"/>
  <c r="S7" i="4" s="1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R17" i="4" l="1"/>
  <c r="M37" i="4"/>
  <c r="AK30" i="4"/>
  <c r="AQ30" i="4"/>
  <c r="AO30" i="4"/>
  <c r="AQ58" i="4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<sst xmlns="http://schemas.openxmlformats.org/spreadsheetml/2006/main" count="133" uniqueCount="109">
  <si>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</si>
  <si>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</si>
  <si>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</si>
  <si>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</si>
  <si>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</si>
  <si>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</si>
  <si>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</si>
  <si>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</si>
  <si>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</si>
  <si>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</si>
  <si>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</si>
  <si>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</si>
  <si>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</si>
  <si>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</si>
  <si>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</si>
  <si>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</si>
  <si>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</si>
  <si>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</si>
  <si>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</si>
  <si>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</si>
  <si>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</si>
  <si>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</si>
  <si>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</si>
  <si>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</si>
  <si>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</si>
  <si>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</si>
  <si>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</si>
  <si>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</si>
  <si>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</si>
  <si>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</si>
  <si>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</si>
  <si>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</si>
  <si>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</si>
  <si>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</si>
  <si>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</si>
  <si>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</si>
  <si>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</si>
  <si>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</si>
  <si>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</si>
  <si>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</si>
  <si>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</si>
  <si>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</si>
  <si>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</si>
  <si>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</si>
  <si>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</si>
  <si>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</si>
  <si>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</si>
  <si>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</si>
  <si>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</si>
  <si>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</si>
  <si>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</si>
  <si>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</si>
  <si>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</si>
  <si>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</si>
  <si>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</si>
  <si>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</si>
  <si>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</si>
  <si>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</si>
  <si>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</si>
  <si>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</si>
  <si>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</si>
  <si>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</si>
  <si>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</si>
  <si>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</si>
  <si>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</si>
  <si>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</si>
  <si>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</si>
  <si>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</si>
  <si>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</si>
  <si>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</si>
  <si>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</si>
  <si>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</si>
  <si>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</si>
  <si>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</si>
  <si>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</si>
  <si>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</si>
  <si>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</si>
  <si>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</si>
  <si>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</si>
  <si>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</si>
  <si>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</si>
  <si>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</si>
  <si>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</si>
  <si>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</si>
  <si>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</si>
  <si>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</si>
  <si>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</si>
  <si>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</si>
  <si>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</si>
  <si>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</si>
  <si>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</si>
  <si>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</si>
  <si>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</si>
  <si>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</si>
  <si>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</si>
  <si>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</si>
  <si>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</si>
  <si>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</si>
  <si>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</si>
  <si>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на 4 месяца 2024 года</t>
  </si>
  <si>
    <t>откл.+- от плана за 4 месяца 2024 года</t>
  </si>
  <si>
    <t>Исполнение бюджета Благодарненского муниципального округа Ставропольского края по доходам по состоянию на 11.04.2024 года</t>
  </si>
  <si>
    <t>Исполнено с 01.01.2023 по 11.04.2023 год</t>
  </si>
  <si>
    <r>
      <t>Исполнено с 01.01.2023 года по 11.04.2023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</si>
  <si>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29.03.2024 по 04.04.2024 (неделя) П</t>
  </si>
  <si>
    <t>с 05.04.2024 по 11.04.2024 (неделя) Т</t>
  </si>
  <si>
    <t>Исполнение с 01.01.2024 по 04.04.2024
(53,08%)</t>
  </si>
  <si>
    <r>
      <t xml:space="preserve">Исполнение с 01.01.2024 по 11.04.2024
</t>
    </r>
    <r>
      <rPr>
        <b/>
        <sz val="14"/>
        <rFont val="Times New Roman"/>
        <family val="1"/>
        <charset val="204"/>
      </rPr>
      <t>(53,08%)</t>
    </r>
  </si>
  <si>
    <t>откл.+- от исполнения на 11.04.2023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</si>
</sst>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G3" sqref="AG1:AG104857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5" style="1" hidden="1" customWidth="1"/>
    <col min="23" max="23" width="23.140625" style="1" hidden="1" customWidth="1"/>
    <col min="24" max="24" width="23.855468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5.570312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8" t="s">
        <v>101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15.182761468102457</v>
      </c>
      <c r="U3" s="104"/>
      <c r="V3" s="106">
        <f>V8/S8%</f>
        <v>16.776340393979861</v>
      </c>
      <c r="W3" s="106"/>
      <c r="X3" s="105"/>
      <c r="Y3" s="80"/>
      <c r="Z3" s="80">
        <f>U3-Y63</f>
        <v>-674172402.19199741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9" t="s">
        <v>34</v>
      </c>
      <c r="J4" s="120" t="s">
        <v>45</v>
      </c>
      <c r="K4" s="120" t="s">
        <v>51</v>
      </c>
      <c r="L4" s="121" t="s">
        <v>56</v>
      </c>
      <c r="M4" s="120" t="s">
        <v>54</v>
      </c>
      <c r="N4" s="120" t="s">
        <v>53</v>
      </c>
      <c r="O4" s="121" t="s">
        <v>50</v>
      </c>
      <c r="P4" s="120" t="s">
        <v>63</v>
      </c>
      <c r="Q4" s="121" t="s">
        <v>65</v>
      </c>
      <c r="R4" s="120" t="s">
        <v>64</v>
      </c>
      <c r="S4" s="127" t="s">
        <v>83</v>
      </c>
      <c r="T4" s="121" t="s">
        <v>82</v>
      </c>
      <c r="U4" s="120" t="s">
        <v>84</v>
      </c>
      <c r="V4" s="121" t="s">
        <v>102</v>
      </c>
      <c r="W4" s="122" t="s">
        <v>76</v>
      </c>
      <c r="X4" s="137" t="s">
        <v>81</v>
      </c>
      <c r="Y4" s="120" t="s">
        <v>103</v>
      </c>
      <c r="Z4" s="129" t="s">
        <v>66</v>
      </c>
      <c r="AA4" s="131" t="s">
        <v>97</v>
      </c>
      <c r="AB4" s="132"/>
      <c r="AC4" s="128" t="s">
        <v>57</v>
      </c>
      <c r="AD4" s="128"/>
      <c r="AE4" s="133" t="s">
        <v>106</v>
      </c>
      <c r="AF4" s="120" t="s">
        <v>107</v>
      </c>
      <c r="AG4" s="125" t="s">
        <v>43</v>
      </c>
      <c r="AH4" s="127" t="s">
        <v>67</v>
      </c>
      <c r="AI4" s="127"/>
      <c r="AJ4" s="128" t="s">
        <v>96</v>
      </c>
      <c r="AK4" s="128"/>
      <c r="AL4" s="128" t="s">
        <v>52</v>
      </c>
      <c r="AM4" s="128"/>
      <c r="AN4" s="128" t="s">
        <v>100</v>
      </c>
      <c r="AO4" s="128"/>
      <c r="AP4" s="128" t="s">
        <v>108</v>
      </c>
      <c r="AQ4" s="128"/>
      <c r="AR4" s="128" t="s">
        <v>55</v>
      </c>
      <c r="AS4" s="128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9"/>
      <c r="J5" s="120"/>
      <c r="K5" s="120"/>
      <c r="L5" s="121"/>
      <c r="M5" s="120"/>
      <c r="N5" s="120"/>
      <c r="O5" s="121"/>
      <c r="P5" s="120"/>
      <c r="Q5" s="121"/>
      <c r="R5" s="120"/>
      <c r="S5" s="127"/>
      <c r="T5" s="121"/>
      <c r="U5" s="120"/>
      <c r="V5" s="121"/>
      <c r="W5" s="123"/>
      <c r="X5" s="137"/>
      <c r="Y5" s="120"/>
      <c r="Z5" s="130"/>
      <c r="AA5" s="41" t="s">
        <v>68</v>
      </c>
      <c r="AB5" s="107" t="s">
        <v>99</v>
      </c>
      <c r="AC5" s="79" t="s">
        <v>104</v>
      </c>
      <c r="AD5" s="79" t="s">
        <v>105</v>
      </c>
      <c r="AE5" s="134"/>
      <c r="AF5" s="120"/>
      <c r="AG5" s="126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5" t="s">
        <v>8</v>
      </c>
      <c r="C7" s="135"/>
      <c r="D7" s="135"/>
      <c r="E7" s="135"/>
      <c r="F7" s="135"/>
      <c r="G7" s="135"/>
      <c r="H7" s="135"/>
      <c r="I7" s="135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121400005.1655432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76599736.75</v>
      </c>
      <c r="W7" s="44">
        <f>V7/S7%</f>
        <v>18.690318373206583</v>
      </c>
      <c r="X7" s="44">
        <f>X9+X22</f>
        <v>0</v>
      </c>
      <c r="Y7" s="44">
        <f>Y9+Y22</f>
        <v>97393211.411997482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165716065.23000002</v>
      </c>
      <c r="AC7" s="44">
        <f t="shared" si="2"/>
        <v>16483441.73</v>
      </c>
      <c r="AD7" s="44">
        <f t="shared" ref="AD7" si="3">AD9+AD22</f>
        <v>8200608.2400000002</v>
      </c>
      <c r="AE7" s="44">
        <v>131079703.25000001</v>
      </c>
      <c r="AF7" s="44">
        <f t="shared" si="2"/>
        <v>139280311.49000001</v>
      </c>
      <c r="AG7" s="44">
        <f>AD7-AC7</f>
        <v>-8282833.4900000002</v>
      </c>
      <c r="AH7" s="44">
        <f t="shared" ref="AH7:AH63" si="4">AF7-Z7</f>
        <v>-261134788.15999997</v>
      </c>
      <c r="AI7" s="44">
        <f t="shared" ref="AI7:AI28" si="5">AF7/Z7*100</f>
        <v>34.783980826832945</v>
      </c>
      <c r="AJ7" s="44">
        <f>AF7-AA7</f>
        <v>-438294324.35000002</v>
      </c>
      <c r="AK7" s="44">
        <f>AF7/AA7%</f>
        <v>24.114686284212713</v>
      </c>
      <c r="AL7" s="44" t="e">
        <f>AF7-#REF!</f>
        <v>#REF!</v>
      </c>
      <c r="AM7" s="44" t="e">
        <f>IF(#REF!=0,0,AF7/#REF!*100)</f>
        <v>#REF!</v>
      </c>
      <c r="AN7" s="44">
        <f>AF7-AB7</f>
        <v>-26435753.74000001</v>
      </c>
      <c r="AO7" s="44">
        <f>AF7/AB7*100</f>
        <v>84.047561289058251</v>
      </c>
      <c r="AP7" s="44">
        <f>AF7-Y7</f>
        <v>41887100.078002527</v>
      </c>
      <c r="AQ7" s="44">
        <f>AF7/Y7%</f>
        <v>143.00823380883261</v>
      </c>
      <c r="AR7" s="44">
        <f>AF7-M7</f>
        <v>17880306.324456811</v>
      </c>
      <c r="AS7" s="44">
        <f>IF(M7=0,0,AF7/M7*100)</f>
        <v>114.72842303431116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62086054.649999999</v>
      </c>
      <c r="W8" s="44">
        <f t="shared" ref="W8:W9" si="7">V8/S8%</f>
        <v>16.776340393979861</v>
      </c>
      <c r="X8" s="52">
        <f t="shared" ref="X8:AC8" si="8">X7-X37-X53</f>
        <v>0</v>
      </c>
      <c r="Y8" s="52">
        <f t="shared" si="8"/>
        <v>82879529.311997473</v>
      </c>
      <c r="Z8" s="52">
        <f t="shared" si="8"/>
        <v>372608810</v>
      </c>
      <c r="AA8" s="52">
        <f t="shared" si="8"/>
        <v>545150607.50999999</v>
      </c>
      <c r="AB8" s="52">
        <f t="shared" si="8"/>
        <v>151583179.98000002</v>
      </c>
      <c r="AC8" s="52">
        <f t="shared" si="8"/>
        <v>15970262.840000002</v>
      </c>
      <c r="AD8" s="52">
        <f t="shared" ref="AD8" si="9">AD7-AD37-AD53</f>
        <v>7080819.9900000002</v>
      </c>
      <c r="AE8" s="52">
        <v>118297350.08000003</v>
      </c>
      <c r="AF8" s="52">
        <f>AF7-AF37-AF53</f>
        <v>125378170.07000001</v>
      </c>
      <c r="AG8" s="51">
        <f t="shared" ref="AG8:AG63" si="10">AD8-AC8</f>
        <v>-8889442.8500000015</v>
      </c>
      <c r="AH8" s="64">
        <f t="shared" si="4"/>
        <v>-247230639.93000001</v>
      </c>
      <c r="AI8" s="64">
        <f t="shared" si="5"/>
        <v>33.648740100911731</v>
      </c>
      <c r="AJ8" s="51">
        <f t="shared" ref="AJ8:AJ62" si="11">AF8-AA8</f>
        <v>-419772437.44</v>
      </c>
      <c r="AK8" s="51">
        <f>AF8/AA8%</f>
        <v>22.99881323487292</v>
      </c>
      <c r="AL8" s="51"/>
      <c r="AM8" s="51"/>
      <c r="AN8" s="64">
        <f t="shared" ref="AN8:AN63" si="12">AF8-AB8</f>
        <v>-26205009.910000011</v>
      </c>
      <c r="AO8" s="64">
        <f t="shared" ref="AO8:AO63" si="13">AF8/AB8*100</f>
        <v>82.712455357212107</v>
      </c>
      <c r="AP8" s="51">
        <f t="shared" ref="AP8:AP63" si="14">AF8-Y8</f>
        <v>42498640.758002535</v>
      </c>
      <c r="AQ8" s="51">
        <f>AF8/Y8%</f>
        <v>151.27760873015782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49094990.920000002</v>
      </c>
      <c r="W9" s="44">
        <f t="shared" si="7"/>
        <v>15.182761468102457</v>
      </c>
      <c r="X9" s="70">
        <f t="shared" si="16"/>
        <v>0</v>
      </c>
      <c r="Y9" s="70">
        <f>Y10+Y11+Y12+Y13+Y14+Y15+Y16+Y17+Y20+Y21</f>
        <v>69888465.581997484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134163156.84</v>
      </c>
      <c r="AC9" s="70">
        <f t="shared" ref="AC9" si="17">AC10+AC11+AC12+AC13+AC14+AC15+AC16+AC17+AC20+AC21</f>
        <v>12845720.59</v>
      </c>
      <c r="AD9" s="70">
        <f t="shared" ref="AD9" si="18">AD10+AD11+AD12+AD13+AD14+AD15+AD16+AD17+AD20+AD21</f>
        <v>2576408.16</v>
      </c>
      <c r="AE9" s="70">
        <v>105212372.94000001</v>
      </c>
      <c r="AF9" s="70">
        <f>AF10+AF11+AF12+AF13+AF14+AF15+AF16+AF17+AF20+AF21</f>
        <v>107788781.09999999</v>
      </c>
      <c r="AG9" s="71">
        <f t="shared" si="10"/>
        <v>-10269312.43</v>
      </c>
      <c r="AH9" s="72"/>
      <c r="AI9" s="72"/>
      <c r="AJ9" s="71">
        <f t="shared" si="11"/>
        <v>-386101556.40999997</v>
      </c>
      <c r="AK9" s="71">
        <f>AF9/AA9%</f>
        <v>21.824436097176644</v>
      </c>
      <c r="AL9" s="73"/>
      <c r="AM9" s="73"/>
      <c r="AN9" s="72">
        <f t="shared" si="12"/>
        <v>-26374375.74000001</v>
      </c>
      <c r="AO9" s="72">
        <f t="shared" si="13"/>
        <v>80.341565925246144</v>
      </c>
      <c r="AP9" s="71">
        <f t="shared" si="14"/>
        <v>37900315.51800251</v>
      </c>
      <c r="AQ9" s="71">
        <f>AF9/Y9%</f>
        <v>154.22971473530995</v>
      </c>
      <c r="AR9" s="23"/>
      <c r="AS9" s="23"/>
      <c r="AT9" s="49"/>
    </row>
    <row r="10" spans="1:47" s="10" customFormat="1" ht="91.5" hidden="1" customHeight="1" x14ac:dyDescent="0.3">
      <c r="A10" s="9"/>
      <c r="B10" s="136" t="s">
        <v>26</v>
      </c>
      <c r="C10" s="136"/>
      <c r="D10" s="136"/>
      <c r="E10" s="136"/>
      <c r="F10" s="136"/>
      <c r="G10" s="136"/>
      <c r="H10" s="136"/>
      <c r="I10" s="13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31170632.449999999</v>
      </c>
      <c r="W10" s="12"/>
      <c r="X10" s="46"/>
      <c r="Y10" s="47">
        <f>V10/31.84%*53.08%</f>
        <v>51964107.111997478</v>
      </c>
      <c r="Z10" s="46">
        <v>188231000</v>
      </c>
      <c r="AA10" s="46">
        <v>340259137.50999999</v>
      </c>
      <c r="AB10" s="46">
        <v>88800287.840000004</v>
      </c>
      <c r="AC10" s="46">
        <v>5755643.2199999997</v>
      </c>
      <c r="AD10" s="46">
        <v>1608501.29</v>
      </c>
      <c r="AE10" s="46">
        <v>71129180.430000007</v>
      </c>
      <c r="AF10" s="46">
        <f>AE10+AD10</f>
        <v>72737681.720000014</v>
      </c>
      <c r="AG10" s="46">
        <f t="shared" si="10"/>
        <v>-4147141.9299999997</v>
      </c>
      <c r="AH10" s="44">
        <f t="shared" si="4"/>
        <v>-115493318.27999999</v>
      </c>
      <c r="AI10" s="44">
        <f t="shared" si="5"/>
        <v>38.6427749520536</v>
      </c>
      <c r="AJ10" s="46">
        <f t="shared" si="11"/>
        <v>-267521455.78999996</v>
      </c>
      <c r="AK10" s="44">
        <f t="shared" ref="AK10:AK63" si="19">AF10/AA10%</f>
        <v>21.377142801304579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-16062606.11999999</v>
      </c>
      <c r="AO10" s="44">
        <f t="shared" si="13"/>
        <v>81.911538227284211</v>
      </c>
      <c r="AP10" s="46">
        <f t="shared" si="14"/>
        <v>20773574.608002536</v>
      </c>
      <c r="AQ10" s="44">
        <f t="shared" ref="AQ10:AQ19" si="20">AF10/Y10%</f>
        <v>139.97677582187558</v>
      </c>
      <c r="AR10" s="46">
        <f t="shared" ref="AR10:AR20" si="21">AF10-M10</f>
        <v>13902231.624456793</v>
      </c>
      <c r="AS10" s="46">
        <f t="shared" ref="AS10:AS20" si="22">IF(M10=0,0,AF10/M10*100)</f>
        <v>123.62900530527239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4" t="s">
        <v>25</v>
      </c>
      <c r="C11" s="124"/>
      <c r="D11" s="124"/>
      <c r="E11" s="124"/>
      <c r="F11" s="124"/>
      <c r="G11" s="124"/>
      <c r="H11" s="124"/>
      <c r="I11" s="124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7690016.4199999999</v>
      </c>
      <c r="W11" s="12"/>
      <c r="X11" s="12"/>
      <c r="Y11" s="12">
        <f t="shared" ref="Y11:Y16" si="23">V11</f>
        <v>7690016.4199999999</v>
      </c>
      <c r="Z11" s="12">
        <v>28603900</v>
      </c>
      <c r="AA11" s="12">
        <v>32294200</v>
      </c>
      <c r="AB11" s="12">
        <v>10366360</v>
      </c>
      <c r="AC11" s="12">
        <v>2523004.11</v>
      </c>
      <c r="AD11" s="12">
        <v>0.01</v>
      </c>
      <c r="AE11" s="12">
        <v>8212604.4199999999</v>
      </c>
      <c r="AF11" s="12">
        <f t="shared" ref="AF11:AF62" si="24">AE11+AD11</f>
        <v>8212604.4299999997</v>
      </c>
      <c r="AG11" s="12">
        <f t="shared" si="10"/>
        <v>-2523004.1</v>
      </c>
      <c r="AH11" s="44">
        <f t="shared" si="4"/>
        <v>-20391295.57</v>
      </c>
      <c r="AI11" s="44">
        <f t="shared" si="5"/>
        <v>28.711484902408412</v>
      </c>
      <c r="AJ11" s="12">
        <f t="shared" si="11"/>
        <v>-24081595.57</v>
      </c>
      <c r="AK11" s="44">
        <f t="shared" si="19"/>
        <v>25.430586390125779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-2153755.5700000003</v>
      </c>
      <c r="AO11" s="44">
        <f>AF11/AB11*100</f>
        <v>79.223608190338751</v>
      </c>
      <c r="AP11" s="12">
        <f t="shared" si="14"/>
        <v>522588.00999999978</v>
      </c>
      <c r="AQ11" s="44">
        <f t="shared" si="20"/>
        <v>106.79566832446373</v>
      </c>
      <c r="AR11" s="12">
        <f t="shared" si="21"/>
        <v>318679.31999999937</v>
      </c>
      <c r="AS11" s="12">
        <f t="shared" si="22"/>
        <v>104.03701980395401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933633.45</v>
      </c>
      <c r="W12" s="12"/>
      <c r="X12" s="12"/>
      <c r="Y12" s="12">
        <f t="shared" si="23"/>
        <v>933633.45</v>
      </c>
      <c r="Z12" s="12">
        <v>11972000</v>
      </c>
      <c r="AA12" s="12">
        <v>27969000</v>
      </c>
      <c r="AB12" s="12">
        <v>9894011</v>
      </c>
      <c r="AC12" s="12">
        <v>187466.88</v>
      </c>
      <c r="AD12" s="12">
        <v>317952.08</v>
      </c>
      <c r="AE12" s="12">
        <v>2116741.9</v>
      </c>
      <c r="AF12" s="12">
        <f t="shared" si="24"/>
        <v>2434693.98</v>
      </c>
      <c r="AG12" s="12">
        <f t="shared" si="10"/>
        <v>130485.20000000001</v>
      </c>
      <c r="AH12" s="44">
        <f t="shared" si="4"/>
        <v>-9537306.0199999996</v>
      </c>
      <c r="AI12" s="44">
        <f t="shared" si="5"/>
        <v>20.336568493150683</v>
      </c>
      <c r="AJ12" s="12">
        <f t="shared" si="11"/>
        <v>-25534306.02</v>
      </c>
      <c r="AK12" s="44">
        <f t="shared" si="19"/>
        <v>8.7049732918588436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-7459317.0199999996</v>
      </c>
      <c r="AO12" s="44">
        <f t="shared" si="13"/>
        <v>24.607754933767509</v>
      </c>
      <c r="AP12" s="12">
        <f t="shared" si="14"/>
        <v>1501060.53</v>
      </c>
      <c r="AQ12" s="44">
        <f t="shared" si="20"/>
        <v>260.77621576219235</v>
      </c>
      <c r="AR12" s="12">
        <f t="shared" si="21"/>
        <v>2434693.98</v>
      </c>
      <c r="AS12" s="12">
        <f t="shared" si="22"/>
        <v>0</v>
      </c>
      <c r="AT12" s="34">
        <f>AF12</f>
        <v>2434693.98</v>
      </c>
    </row>
    <row r="13" spans="1:47" s="10" customFormat="1" ht="70.5" hidden="1" customHeight="1" x14ac:dyDescent="0.3">
      <c r="A13" s="9"/>
      <c r="B13" s="124" t="s">
        <v>24</v>
      </c>
      <c r="C13" s="124"/>
      <c r="D13" s="124"/>
      <c r="E13" s="124"/>
      <c r="F13" s="124"/>
      <c r="G13" s="124"/>
      <c r="H13" s="124"/>
      <c r="I13" s="124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-378462.96</v>
      </c>
      <c r="W13" s="12"/>
      <c r="X13" s="12"/>
      <c r="Y13" s="12">
        <f t="shared" si="23"/>
        <v>-378462.96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-618.75999999999976</v>
      </c>
      <c r="AF13" s="12">
        <f t="shared" si="24"/>
        <v>-618.75999999999976</v>
      </c>
      <c r="AG13" s="12">
        <f t="shared" si="10"/>
        <v>0</v>
      </c>
      <c r="AH13" s="44">
        <f t="shared" si="4"/>
        <v>-8618.76</v>
      </c>
      <c r="AI13" s="44">
        <f t="shared" si="5"/>
        <v>-7.734499999999997</v>
      </c>
      <c r="AJ13" s="12">
        <f t="shared" si="11"/>
        <v>-618.75999999999976</v>
      </c>
      <c r="AK13" s="116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-618.75999999999976</v>
      </c>
      <c r="AO13" s="116">
        <v>0</v>
      </c>
      <c r="AP13" s="12">
        <f t="shared" si="14"/>
        <v>377844.2</v>
      </c>
      <c r="AQ13" s="44">
        <f t="shared" si="20"/>
        <v>0.16349288183974456</v>
      </c>
      <c r="AR13" s="12">
        <f t="shared" si="21"/>
        <v>-5415297.6200000001</v>
      </c>
      <c r="AS13" s="12">
        <f t="shared" si="22"/>
        <v>-1.1427455182448249E-2</v>
      </c>
      <c r="AT13" s="34">
        <f>AF13</f>
        <v>-618.75999999999976</v>
      </c>
      <c r="AU13" s="86" t="s">
        <v>75</v>
      </c>
    </row>
    <row r="14" spans="1:47" s="10" customFormat="1" ht="42.75" hidden="1" customHeight="1" x14ac:dyDescent="0.3">
      <c r="A14" s="9"/>
      <c r="B14" s="124" t="s">
        <v>23</v>
      </c>
      <c r="C14" s="124"/>
      <c r="D14" s="124"/>
      <c r="E14" s="124"/>
      <c r="F14" s="124"/>
      <c r="G14" s="124"/>
      <c r="H14" s="124"/>
      <c r="I14" s="124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3322087.04</v>
      </c>
      <c r="W14" s="12"/>
      <c r="X14" s="12"/>
      <c r="Y14" s="12">
        <f t="shared" si="23"/>
        <v>3322087.04</v>
      </c>
      <c r="Z14" s="12">
        <v>5814000</v>
      </c>
      <c r="AA14" s="12">
        <v>7692000</v>
      </c>
      <c r="AB14" s="12">
        <v>7692000</v>
      </c>
      <c r="AC14" s="12">
        <v>1724132.95</v>
      </c>
      <c r="AD14" s="12">
        <v>128571.23</v>
      </c>
      <c r="AE14" s="12">
        <v>8520708.3000000007</v>
      </c>
      <c r="AF14" s="12">
        <f t="shared" si="24"/>
        <v>8649279.5300000012</v>
      </c>
      <c r="AG14" s="12">
        <f t="shared" si="10"/>
        <v>-1595561.72</v>
      </c>
      <c r="AH14" s="44">
        <f t="shared" si="4"/>
        <v>2835279.5300000012</v>
      </c>
      <c r="AI14" s="44">
        <f t="shared" si="5"/>
        <v>148.76641778465773</v>
      </c>
      <c r="AJ14" s="12">
        <f t="shared" si="11"/>
        <v>957279.53000000119</v>
      </c>
      <c r="AK14" s="44">
        <f t="shared" si="19"/>
        <v>112.44513169526783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957279.53000000119</v>
      </c>
      <c r="AO14" s="44">
        <f t="shared" si="13"/>
        <v>112.44513169526782</v>
      </c>
      <c r="AP14" s="12">
        <f t="shared" si="14"/>
        <v>5327192.4900000012</v>
      </c>
      <c r="AQ14" s="44">
        <f t="shared" si="20"/>
        <v>260.35680058521285</v>
      </c>
      <c r="AR14" s="12">
        <f t="shared" si="21"/>
        <v>5082201.6700000018</v>
      </c>
      <c r="AS14" s="12">
        <f t="shared" si="22"/>
        <v>242.47520994677703</v>
      </c>
      <c r="AT14" s="34">
        <f>AF14</f>
        <v>8649279.5300000012</v>
      </c>
      <c r="AU14" s="86"/>
    </row>
    <row r="15" spans="1:47" s="10" customFormat="1" ht="99" hidden="1" customHeight="1" x14ac:dyDescent="0.3">
      <c r="A15" s="9"/>
      <c r="B15" s="124" t="s">
        <v>22</v>
      </c>
      <c r="C15" s="124"/>
      <c r="D15" s="124"/>
      <c r="E15" s="124"/>
      <c r="F15" s="124"/>
      <c r="G15" s="124"/>
      <c r="H15" s="124"/>
      <c r="I15" s="124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-234307.69</v>
      </c>
      <c r="W15" s="12"/>
      <c r="X15" s="12"/>
      <c r="Y15" s="12">
        <f t="shared" si="23"/>
        <v>-234307.69</v>
      </c>
      <c r="Z15" s="12">
        <v>8168000</v>
      </c>
      <c r="AA15" s="12">
        <v>6694000</v>
      </c>
      <c r="AB15" s="12">
        <v>4553204</v>
      </c>
      <c r="AC15" s="12">
        <v>2332988.41</v>
      </c>
      <c r="AD15" s="12">
        <v>232736.61</v>
      </c>
      <c r="AE15" s="12">
        <v>6274518.5499999989</v>
      </c>
      <c r="AF15" s="12">
        <f t="shared" si="24"/>
        <v>6507255.1599999992</v>
      </c>
      <c r="AG15" s="12">
        <f t="shared" si="10"/>
        <v>-2100251.8000000003</v>
      </c>
      <c r="AH15" s="44">
        <f t="shared" si="4"/>
        <v>-1660744.8400000008</v>
      </c>
      <c r="AI15" s="44">
        <f t="shared" si="5"/>
        <v>79.667668462291857</v>
      </c>
      <c r="AJ15" s="12">
        <f t="shared" si="11"/>
        <v>-186744.84000000078</v>
      </c>
      <c r="AK15" s="44">
        <f t="shared" si="19"/>
        <v>97.210265312219889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1954051.1599999992</v>
      </c>
      <c r="AO15" s="44">
        <f t="shared" si="13"/>
        <v>142.91595895988846</v>
      </c>
      <c r="AP15" s="12">
        <f t="shared" si="14"/>
        <v>6741562.8499999996</v>
      </c>
      <c r="AQ15" s="116">
        <v>2777.23</v>
      </c>
      <c r="AR15" s="12">
        <f t="shared" si="21"/>
        <v>6365430.7999999989</v>
      </c>
      <c r="AS15" s="12">
        <f t="shared" si="22"/>
        <v>4588.2492683203363</v>
      </c>
      <c r="AT15" s="34">
        <f>AF15</f>
        <v>6507255.1599999992</v>
      </c>
      <c r="AU15" s="86"/>
    </row>
    <row r="16" spans="1:47" s="10" customFormat="1" ht="65.25" hidden="1" customHeight="1" x14ac:dyDescent="0.3">
      <c r="A16" s="9"/>
      <c r="B16" s="124" t="s">
        <v>21</v>
      </c>
      <c r="C16" s="124"/>
      <c r="D16" s="124"/>
      <c r="E16" s="124"/>
      <c r="F16" s="124"/>
      <c r="G16" s="124"/>
      <c r="H16" s="124"/>
      <c r="I16" s="124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-43156.67</v>
      </c>
      <c r="W16" s="12"/>
      <c r="X16" s="12"/>
      <c r="Y16" s="12">
        <f t="shared" si="23"/>
        <v>-43156.67</v>
      </c>
      <c r="Z16" s="12">
        <v>15443000</v>
      </c>
      <c r="AA16" s="12">
        <v>14460000</v>
      </c>
      <c r="AB16" s="12">
        <v>1135580</v>
      </c>
      <c r="AC16" s="12">
        <v>76276.850000000006</v>
      </c>
      <c r="AD16" s="12">
        <v>17877.560000000001</v>
      </c>
      <c r="AE16" s="12">
        <v>1080505.77</v>
      </c>
      <c r="AF16" s="12">
        <f t="shared" si="24"/>
        <v>1098383.33</v>
      </c>
      <c r="AG16" s="12">
        <f t="shared" si="10"/>
        <v>-58399.290000000008</v>
      </c>
      <c r="AH16" s="44">
        <f t="shared" si="4"/>
        <v>-14344616.67</v>
      </c>
      <c r="AI16" s="44">
        <f t="shared" si="5"/>
        <v>7.1124997086058421</v>
      </c>
      <c r="AJ16" s="12">
        <f t="shared" si="11"/>
        <v>-13361616.67</v>
      </c>
      <c r="AK16" s="44">
        <f t="shared" si="19"/>
        <v>7.5960119640387278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-37196.669999999925</v>
      </c>
      <c r="AO16" s="44">
        <f t="shared" si="13"/>
        <v>96.724434209831117</v>
      </c>
      <c r="AP16" s="12">
        <f t="shared" si="14"/>
        <v>1141540</v>
      </c>
      <c r="AQ16" s="116">
        <v>2645.11</v>
      </c>
      <c r="AR16" s="12">
        <f t="shared" si="21"/>
        <v>-62295.559999999823</v>
      </c>
      <c r="AS16" s="12">
        <f t="shared" si="22"/>
        <v>94.632834237210957</v>
      </c>
      <c r="AT16" s="34">
        <v>11117000</v>
      </c>
      <c r="AU16" s="86"/>
    </row>
    <row r="17" spans="1:47" s="10" customFormat="1" ht="24" hidden="1" customHeight="1" x14ac:dyDescent="0.3">
      <c r="A17" s="9"/>
      <c r="B17" s="124" t="s">
        <v>19</v>
      </c>
      <c r="C17" s="124"/>
      <c r="D17" s="124"/>
      <c r="E17" s="124"/>
      <c r="F17" s="124"/>
      <c r="G17" s="124"/>
      <c r="H17" s="124"/>
      <c r="I17" s="124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5100201.68</v>
      </c>
      <c r="W17" s="12"/>
      <c r="X17" s="12">
        <f t="shared" si="33"/>
        <v>0</v>
      </c>
      <c r="Y17" s="12">
        <f>Y18+Y19</f>
        <v>5100201.68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9655249</v>
      </c>
      <c r="AC17" s="12">
        <f t="shared" si="34"/>
        <v>36071.29</v>
      </c>
      <c r="AD17" s="12">
        <f t="shared" ref="AD17" si="35">AD18+AD19</f>
        <v>70346.100000000006</v>
      </c>
      <c r="AE17" s="12">
        <v>6169884.7899999991</v>
      </c>
      <c r="AF17" s="12">
        <f t="shared" si="32"/>
        <v>6240230.8899999987</v>
      </c>
      <c r="AG17" s="12">
        <f t="shared" si="10"/>
        <v>34274.810000000005</v>
      </c>
      <c r="AH17" s="44">
        <f t="shared" si="4"/>
        <v>-51248769.109999999</v>
      </c>
      <c r="AI17" s="44">
        <f t="shared" si="5"/>
        <v>10.854652002991875</v>
      </c>
      <c r="AJ17" s="12">
        <f t="shared" si="11"/>
        <v>-50538769.109999999</v>
      </c>
      <c r="AK17" s="44">
        <f t="shared" si="19"/>
        <v>10.990385336127792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-3415018.1100000013</v>
      </c>
      <c r="AO17" s="44">
        <f t="shared" si="13"/>
        <v>64.630450131322334</v>
      </c>
      <c r="AP17" s="12">
        <f t="shared" si="14"/>
        <v>1140029.209999999</v>
      </c>
      <c r="AQ17" s="44">
        <f t="shared" si="20"/>
        <v>122.35262998462443</v>
      </c>
      <c r="AR17" s="12">
        <f t="shared" si="21"/>
        <v>-7411037.8600000013</v>
      </c>
      <c r="AS17" s="12">
        <f t="shared" si="22"/>
        <v>45.711728369570039</v>
      </c>
      <c r="AT17" s="34">
        <f>AT18+AT19</f>
        <v>6240230.8899999987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4700201.04-1299</f>
        <v>4698902.04</v>
      </c>
      <c r="W18" s="53"/>
      <c r="X18" s="53"/>
      <c r="Y18" s="13">
        <f>V18</f>
        <v>4698902.04</v>
      </c>
      <c r="Z18" s="66">
        <v>23363753.050000001</v>
      </c>
      <c r="AA18" s="66">
        <v>22995495</v>
      </c>
      <c r="AB18" s="16">
        <v>7903565</v>
      </c>
      <c r="AC18" s="13">
        <v>2018.17</v>
      </c>
      <c r="AD18" s="13">
        <v>2934</v>
      </c>
      <c r="AE18" s="13">
        <v>4353998.2599999988</v>
      </c>
      <c r="AF18" s="13">
        <f t="shared" si="24"/>
        <v>4356932.2599999988</v>
      </c>
      <c r="AG18" s="13">
        <f t="shared" si="10"/>
        <v>915.82999999999993</v>
      </c>
      <c r="AH18" s="44">
        <f t="shared" si="4"/>
        <v>-19006820.790000003</v>
      </c>
      <c r="AI18" s="44">
        <f t="shared" si="5"/>
        <v>18.648255058491124</v>
      </c>
      <c r="AJ18" s="13">
        <f t="shared" si="11"/>
        <v>-18638562.740000002</v>
      </c>
      <c r="AK18" s="44">
        <f t="shared" si="19"/>
        <v>18.946894859188717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-3546632.7400000012</v>
      </c>
      <c r="AO18" s="44">
        <f t="shared" si="13"/>
        <v>55.126164711747151</v>
      </c>
      <c r="AP18" s="13">
        <f t="shared" si="14"/>
        <v>-341969.78000000119</v>
      </c>
      <c r="AQ18" s="44">
        <f t="shared" si="20"/>
        <v>92.722347112390509</v>
      </c>
      <c r="AR18" s="13">
        <f t="shared" si="21"/>
        <v>-5728684.2500000009</v>
      </c>
      <c r="AS18" s="13">
        <f t="shared" si="22"/>
        <v>43.199463866983763</v>
      </c>
      <c r="AT18" s="31">
        <f>AF18</f>
        <v>4356932.2599999988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401299.64</v>
      </c>
      <c r="W19" s="53"/>
      <c r="X19" s="53"/>
      <c r="Y19" s="13">
        <f>V19</f>
        <v>401299.64</v>
      </c>
      <c r="Z19" s="66">
        <v>34125246.950000003</v>
      </c>
      <c r="AA19" s="66">
        <v>33783505</v>
      </c>
      <c r="AB19" s="16">
        <v>1751684</v>
      </c>
      <c r="AC19" s="13">
        <v>34053.120000000003</v>
      </c>
      <c r="AD19" s="13">
        <v>67412.100000000006</v>
      </c>
      <c r="AE19" s="13">
        <v>1815886.5299999998</v>
      </c>
      <c r="AF19" s="13">
        <f t="shared" si="24"/>
        <v>1883298.63</v>
      </c>
      <c r="AG19" s="13">
        <f t="shared" si="10"/>
        <v>33358.980000000003</v>
      </c>
      <c r="AH19" s="44">
        <f t="shared" si="4"/>
        <v>-32241948.320000004</v>
      </c>
      <c r="AI19" s="44">
        <f t="shared" si="5"/>
        <v>5.5187838867785821</v>
      </c>
      <c r="AJ19" s="13">
        <f t="shared" si="11"/>
        <v>-31900206.370000001</v>
      </c>
      <c r="AK19" s="44">
        <f t="shared" si="19"/>
        <v>5.5746099464812779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131614.62999999989</v>
      </c>
      <c r="AO19" s="44">
        <f t="shared" si="13"/>
        <v>107.51360576451003</v>
      </c>
      <c r="AP19" s="13">
        <f t="shared" si="14"/>
        <v>1481998.9899999998</v>
      </c>
      <c r="AQ19" s="44">
        <f t="shared" si="20"/>
        <v>469.29985534001474</v>
      </c>
      <c r="AR19" s="13">
        <f t="shared" si="21"/>
        <v>-1682353.6100000003</v>
      </c>
      <c r="AS19" s="13">
        <f t="shared" si="22"/>
        <v>52.817787693171105</v>
      </c>
      <c r="AT19" s="31">
        <f>AF19</f>
        <v>1883298.63</v>
      </c>
      <c r="AU19" s="86"/>
    </row>
    <row r="20" spans="1:47" s="10" customFormat="1" ht="30.75" hidden="1" customHeight="1" x14ac:dyDescent="0.3">
      <c r="A20" s="9"/>
      <c r="B20" s="124" t="s">
        <v>18</v>
      </c>
      <c r="C20" s="124"/>
      <c r="D20" s="124"/>
      <c r="E20" s="124"/>
      <c r="F20" s="124"/>
      <c r="G20" s="124"/>
      <c r="H20" s="124"/>
      <c r="I20" s="124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1534347.2</v>
      </c>
      <c r="W20" s="12"/>
      <c r="X20" s="12"/>
      <c r="Y20" s="12">
        <f>V20</f>
        <v>1534347.2</v>
      </c>
      <c r="Z20" s="12">
        <v>7706000</v>
      </c>
      <c r="AA20" s="12">
        <v>7743000</v>
      </c>
      <c r="AB20" s="12">
        <v>2066465</v>
      </c>
      <c r="AC20" s="12">
        <v>210136.88</v>
      </c>
      <c r="AD20" s="12">
        <v>200423.28</v>
      </c>
      <c r="AE20" s="12">
        <v>1708847.54</v>
      </c>
      <c r="AF20" s="12">
        <f t="shared" si="24"/>
        <v>1909270.82</v>
      </c>
      <c r="AG20" s="12">
        <f t="shared" si="10"/>
        <v>-9713.6000000000058</v>
      </c>
      <c r="AH20" s="44">
        <f t="shared" si="4"/>
        <v>-5796729.1799999997</v>
      </c>
      <c r="AI20" s="44">
        <f t="shared" si="5"/>
        <v>24.776418634830002</v>
      </c>
      <c r="AJ20" s="12">
        <f t="shared" si="11"/>
        <v>-5833729.1799999997</v>
      </c>
      <c r="AK20" s="44">
        <f t="shared" si="19"/>
        <v>24.658024279994834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-157194.17999999993</v>
      </c>
      <c r="AO20" s="44">
        <f t="shared" si="13"/>
        <v>92.39308771259131</v>
      </c>
      <c r="AP20" s="12">
        <f t="shared" si="14"/>
        <v>374923.62000000011</v>
      </c>
      <c r="AQ20" s="44">
        <f t="shared" ref="AQ20:AQ63" si="36">AF20/Y20%</f>
        <v>124.43538333435875</v>
      </c>
      <c r="AR20" s="12">
        <f t="shared" si="21"/>
        <v>-1164748.6399999999</v>
      </c>
      <c r="AS20" s="12">
        <f t="shared" si="22"/>
        <v>62.109913253444404</v>
      </c>
      <c r="AT20" s="34">
        <f>AF20</f>
        <v>1909270.82</v>
      </c>
      <c r="AU20" s="86"/>
    </row>
    <row r="21" spans="1:47" s="10" customFormat="1" ht="62.25" hidden="1" customHeight="1" x14ac:dyDescent="0.3">
      <c r="A21" s="9"/>
      <c r="B21" s="138" t="s">
        <v>58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27504745.829999998</v>
      </c>
      <c r="W22" s="71"/>
      <c r="X22" s="71">
        <f t="shared" ref="X22:AC22" si="38">X23+X36+X37+X45+X48+X50</f>
        <v>0</v>
      </c>
      <c r="Y22" s="71">
        <f t="shared" si="38"/>
        <v>27504745.829999998</v>
      </c>
      <c r="Z22" s="71">
        <f t="shared" si="38"/>
        <v>76980199.650000006</v>
      </c>
      <c r="AA22" s="71">
        <f t="shared" si="38"/>
        <v>83684298.329999998</v>
      </c>
      <c r="AB22" s="71">
        <f t="shared" si="38"/>
        <v>31552908.390000001</v>
      </c>
      <c r="AC22" s="71">
        <f t="shared" si="38"/>
        <v>3637721.1399999997</v>
      </c>
      <c r="AD22" s="71">
        <f t="shared" ref="AD22" si="39">AD23+AD36+AD37+AD45+AD48+AD50</f>
        <v>5624200.0800000001</v>
      </c>
      <c r="AE22" s="71">
        <v>25867330.310000002</v>
      </c>
      <c r="AF22" s="71">
        <f>AF23+AF36+AF37+AF45+AF48+AF50</f>
        <v>31491530.390000001</v>
      </c>
      <c r="AG22" s="71">
        <f t="shared" ref="AG22" si="40">AD22-AC22</f>
        <v>1986478.9400000004</v>
      </c>
      <c r="AH22" s="72">
        <f t="shared" si="4"/>
        <v>-45488669.260000005</v>
      </c>
      <c r="AI22" s="72">
        <f t="shared" ref="AI22" si="41">AF22/Z22*100</f>
        <v>40.908610958636295</v>
      </c>
      <c r="AJ22" s="71">
        <f t="shared" si="11"/>
        <v>-52192767.939999998</v>
      </c>
      <c r="AK22" s="72">
        <f t="shared" ref="AK22" si="42">AF22/AA22%</f>
        <v>37.631349032546765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-61378</v>
      </c>
      <c r="AO22" s="72">
        <f t="shared" ref="AO22" si="43">AF22/AB22*100</f>
        <v>99.805475935082256</v>
      </c>
      <c r="AP22" s="71">
        <f t="shared" si="14"/>
        <v>3986784.5600000024</v>
      </c>
      <c r="AQ22" s="72">
        <f t="shared" ref="AQ22" si="44">AF22/Y22%</f>
        <v>114.4948969339376</v>
      </c>
      <c r="AR22" s="12"/>
      <c r="AS22" s="12"/>
      <c r="AT22" s="34"/>
    </row>
    <row r="23" spans="1:47" s="10" customFormat="1" ht="83.25" hidden="1" customHeight="1" x14ac:dyDescent="0.3">
      <c r="A23" s="9"/>
      <c r="B23" s="124" t="s">
        <v>17</v>
      </c>
      <c r="C23" s="124"/>
      <c r="D23" s="124"/>
      <c r="E23" s="124"/>
      <c r="F23" s="124"/>
      <c r="G23" s="124"/>
      <c r="H23" s="124"/>
      <c r="I23" s="124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11747010.6</v>
      </c>
      <c r="W23" s="12"/>
      <c r="X23" s="12">
        <f t="shared" si="47"/>
        <v>0</v>
      </c>
      <c r="Y23" s="12">
        <f>Y24+Y27+Y29+Y31</f>
        <v>11747010.6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16565319.91</v>
      </c>
      <c r="AC23" s="12">
        <f>AC24+AC27+AC29+AC31</f>
        <v>3087846.7899999996</v>
      </c>
      <c r="AD23" s="12">
        <f>AD24+AD27+AD29+AD31</f>
        <v>984646.64</v>
      </c>
      <c r="AE23" s="12">
        <v>11346879.220000001</v>
      </c>
      <c r="AF23" s="12">
        <f t="shared" si="45"/>
        <v>12331525.859999999</v>
      </c>
      <c r="AG23" s="12">
        <f t="shared" si="10"/>
        <v>-2103200.1499999994</v>
      </c>
      <c r="AH23" s="44">
        <f t="shared" si="4"/>
        <v>-34697474.140000001</v>
      </c>
      <c r="AI23" s="44">
        <f t="shared" si="5"/>
        <v>26.221110081013844</v>
      </c>
      <c r="AJ23" s="12">
        <f t="shared" si="11"/>
        <v>-37202664.140000001</v>
      </c>
      <c r="AK23" s="44">
        <f t="shared" si="19"/>
        <v>24.894978316996802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-4233794.0500000007</v>
      </c>
      <c r="AO23" s="44">
        <f t="shared" si="13"/>
        <v>74.441821389491054</v>
      </c>
      <c r="AP23" s="12">
        <f t="shared" si="14"/>
        <v>584515.25999999978</v>
      </c>
      <c r="AQ23" s="44">
        <f t="shared" si="36"/>
        <v>104.97586390191901</v>
      </c>
      <c r="AR23" s="12">
        <f>AF23-M23</f>
        <v>2093059.870000001</v>
      </c>
      <c r="AS23" s="12">
        <f>IF(M23=0,0,AF23/M23*100)</f>
        <v>120.44310028518248</v>
      </c>
      <c r="AT23" s="34">
        <f>AT24+AT27+AT29+AT31</f>
        <v>12021632.49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11089373.74</v>
      </c>
      <c r="W24" s="13"/>
      <c r="X24" s="13">
        <f t="shared" si="49"/>
        <v>0</v>
      </c>
      <c r="Y24" s="12">
        <f t="shared" si="49"/>
        <v>11089373.74</v>
      </c>
      <c r="Z24" s="12">
        <f t="shared" si="49"/>
        <v>46880510</v>
      </c>
      <c r="AA24" s="12">
        <f>AA25+AA26</f>
        <v>48200367.740000002</v>
      </c>
      <c r="AB24" s="12">
        <f>AB25+AB26</f>
        <v>15830450</v>
      </c>
      <c r="AC24" s="12">
        <f>AC25+AC26</f>
        <v>3014711.6199999996</v>
      </c>
      <c r="AD24" s="12">
        <f>AD25+AD26</f>
        <v>913365.22</v>
      </c>
      <c r="AE24" s="12">
        <v>10620194.640000001</v>
      </c>
      <c r="AF24" s="12">
        <f t="shared" ref="AF24" si="50">AF25+AF26</f>
        <v>11533559.859999999</v>
      </c>
      <c r="AG24" s="12">
        <f>AD24-AC24</f>
        <v>-2101346.3999999994</v>
      </c>
      <c r="AH24" s="44">
        <f t="shared" si="4"/>
        <v>-35346950.140000001</v>
      </c>
      <c r="AI24" s="44">
        <f t="shared" si="5"/>
        <v>24.602035814030181</v>
      </c>
      <c r="AJ24" s="12">
        <f t="shared" si="11"/>
        <v>-36666807.880000003</v>
      </c>
      <c r="AK24" s="44">
        <f t="shared" si="19"/>
        <v>23.928364866869373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-4296890.1400000006</v>
      </c>
      <c r="AO24" s="44">
        <f t="shared" si="13"/>
        <v>72.856803565280842</v>
      </c>
      <c r="AP24" s="12">
        <f t="shared" si="14"/>
        <v>444186.11999999918</v>
      </c>
      <c r="AQ24" s="44">
        <f t="shared" si="36"/>
        <v>104.00551131573638</v>
      </c>
      <c r="AR24" s="12">
        <f>AF24-M24</f>
        <v>1665415.25</v>
      </c>
      <c r="AS24" s="12">
        <f>IF(M24=0,0,AF24/M24*100)</f>
        <v>116.87668063064594</v>
      </c>
      <c r="AT24" s="31">
        <f>AF24</f>
        <v>11533559.859999999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8144830.9900000002</v>
      </c>
      <c r="W25" s="13"/>
      <c r="X25" s="13"/>
      <c r="Y25" s="13">
        <f>V25</f>
        <v>8144830.9900000002</v>
      </c>
      <c r="Z25" s="13">
        <v>34696660</v>
      </c>
      <c r="AA25" s="13">
        <v>36508280</v>
      </c>
      <c r="AB25" s="13">
        <v>11581500</v>
      </c>
      <c r="AC25" s="13">
        <v>2755882.59</v>
      </c>
      <c r="AD25" s="13">
        <v>491585.42</v>
      </c>
      <c r="AE25" s="13">
        <v>8500417.2100000009</v>
      </c>
      <c r="AF25" s="13">
        <f t="shared" si="24"/>
        <v>8992002.6300000008</v>
      </c>
      <c r="AG25" s="13">
        <f>AD25-AC25</f>
        <v>-2264297.17</v>
      </c>
      <c r="AH25" s="44">
        <f t="shared" si="4"/>
        <v>-25704657.369999997</v>
      </c>
      <c r="AI25" s="44">
        <f t="shared" si="5"/>
        <v>25.916046760696855</v>
      </c>
      <c r="AJ25" s="13">
        <f t="shared" si="11"/>
        <v>-27516277.369999997</v>
      </c>
      <c r="AK25" s="42">
        <f t="shared" si="19"/>
        <v>24.630036336962469</v>
      </c>
      <c r="AL25" s="13"/>
      <c r="AM25" s="13"/>
      <c r="AN25" s="42">
        <f t="shared" si="12"/>
        <v>-2589497.3699999992</v>
      </c>
      <c r="AO25" s="42">
        <f t="shared" si="13"/>
        <v>77.641088201010248</v>
      </c>
      <c r="AP25" s="13">
        <f t="shared" si="14"/>
        <v>847171.6400000006</v>
      </c>
      <c r="AQ25" s="42">
        <f t="shared" si="36"/>
        <v>110.40134093684858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1956253.22+988289.53</f>
        <v>2944542.75</v>
      </c>
      <c r="W26" s="16"/>
      <c r="X26" s="16"/>
      <c r="Y26" s="13">
        <f>V26</f>
        <v>2944542.75</v>
      </c>
      <c r="Z26" s="13">
        <v>12183850</v>
      </c>
      <c r="AA26" s="13">
        <f>6966987.74+4725100</f>
        <v>11692087.74</v>
      </c>
      <c r="AB26" s="13">
        <f>2583750+1665200</f>
        <v>4248950</v>
      </c>
      <c r="AC26" s="13">
        <v>258829.03</v>
      </c>
      <c r="AD26" s="13">
        <v>421779.8</v>
      </c>
      <c r="AE26" s="13">
        <v>2119777.4299999997</v>
      </c>
      <c r="AF26" s="13">
        <f t="shared" si="24"/>
        <v>2541557.2299999995</v>
      </c>
      <c r="AG26" s="13">
        <f>AD26-AC26</f>
        <v>162950.76999999999</v>
      </c>
      <c r="AH26" s="44">
        <f t="shared" si="4"/>
        <v>-9642292.7699999996</v>
      </c>
      <c r="AI26" s="44">
        <f t="shared" si="5"/>
        <v>20.86005023042798</v>
      </c>
      <c r="AJ26" s="12">
        <f t="shared" si="11"/>
        <v>-9150530.5100000016</v>
      </c>
      <c r="AK26" s="42">
        <f t="shared" si="19"/>
        <v>21.737411542893533</v>
      </c>
      <c r="AL26" s="13"/>
      <c r="AM26" s="13"/>
      <c r="AN26" s="42">
        <f t="shared" si="12"/>
        <v>-1707392.7700000005</v>
      </c>
      <c r="AO26" s="42">
        <f t="shared" si="13"/>
        <v>59.816124689629191</v>
      </c>
      <c r="AP26" s="13">
        <f t="shared" si="14"/>
        <v>-402985.52000000048</v>
      </c>
      <c r="AQ26" s="42">
        <f t="shared" si="36"/>
        <v>86.314156247179611</v>
      </c>
      <c r="AR26" s="12"/>
      <c r="AS26" s="12"/>
      <c r="AT26" s="31"/>
      <c r="AU26" s="108" t="s">
        <v>98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367040.94</v>
      </c>
      <c r="W27" s="13"/>
      <c r="X27" s="13"/>
      <c r="Y27" s="12">
        <f t="shared" si="52"/>
        <v>367040.94</v>
      </c>
      <c r="Z27" s="12">
        <f t="shared" si="52"/>
        <v>100490</v>
      </c>
      <c r="AA27" s="12">
        <f t="shared" si="52"/>
        <v>549832.26</v>
      </c>
      <c r="AB27" s="12">
        <f t="shared" si="52"/>
        <v>379953.26999999996</v>
      </c>
      <c r="AC27" s="12">
        <f>AC28</f>
        <v>10410.41</v>
      </c>
      <c r="AD27" s="12">
        <f>AD28</f>
        <v>63692.53</v>
      </c>
      <c r="AE27" s="12">
        <v>394072.69999999995</v>
      </c>
      <c r="AF27" s="12">
        <f t="shared" ref="AF27" si="53">AF28</f>
        <v>457765.23</v>
      </c>
      <c r="AG27" s="12">
        <f t="shared" si="10"/>
        <v>53282.119999999995</v>
      </c>
      <c r="AH27" s="44">
        <f t="shared" si="4"/>
        <v>357275.23</v>
      </c>
      <c r="AI27" s="44">
        <f t="shared" si="5"/>
        <v>455.53311772315652</v>
      </c>
      <c r="AJ27" s="12">
        <f t="shared" si="11"/>
        <v>-92067.030000000028</v>
      </c>
      <c r="AK27" s="44">
        <f t="shared" si="19"/>
        <v>83.255433211576189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77811.960000000021</v>
      </c>
      <c r="AO27" s="44">
        <f t="shared" si="13"/>
        <v>120.47935000006713</v>
      </c>
      <c r="AP27" s="12">
        <f t="shared" si="14"/>
        <v>90724.289999999979</v>
      </c>
      <c r="AQ27" s="44">
        <f t="shared" si="36"/>
        <v>124.71775764305747</v>
      </c>
      <c r="AR27" s="12">
        <f>AF27-M27</f>
        <v>124039.38999999996</v>
      </c>
      <c r="AS27" s="12">
        <f>IF(M27=0,0,AF27/M27*100)</f>
        <v>137.1680508767316</v>
      </c>
      <c r="AT27" s="31">
        <f>AF27</f>
        <v>457765.23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117376.49+249664.45</f>
        <v>367040.94</v>
      </c>
      <c r="W28" s="16"/>
      <c r="X28" s="16"/>
      <c r="Y28" s="16">
        <f>V28</f>
        <v>367040.94</v>
      </c>
      <c r="Z28" s="16">
        <v>100490</v>
      </c>
      <c r="AA28" s="16">
        <f>109952.06+439880.2</f>
        <v>549832.26</v>
      </c>
      <c r="AB28" s="16">
        <f>84850.79+295102.48</f>
        <v>379953.26999999996</v>
      </c>
      <c r="AC28" s="13">
        <v>10410.41</v>
      </c>
      <c r="AD28" s="13">
        <v>63692.53</v>
      </c>
      <c r="AE28" s="13">
        <v>394072.69999999995</v>
      </c>
      <c r="AF28" s="13">
        <f t="shared" si="24"/>
        <v>457765.23</v>
      </c>
      <c r="AG28" s="13">
        <f>AD28-AC28</f>
        <v>53282.119999999995</v>
      </c>
      <c r="AH28" s="44">
        <f t="shared" si="4"/>
        <v>357275.23</v>
      </c>
      <c r="AI28" s="44">
        <f t="shared" si="5"/>
        <v>455.53311772315652</v>
      </c>
      <c r="AJ28" s="13">
        <f t="shared" si="11"/>
        <v>-92067.030000000028</v>
      </c>
      <c r="AK28" s="42">
        <f t="shared" si="19"/>
        <v>83.255433211576189</v>
      </c>
      <c r="AL28" s="16"/>
      <c r="AM28" s="16"/>
      <c r="AN28" s="42">
        <f t="shared" si="12"/>
        <v>77811.960000000021</v>
      </c>
      <c r="AO28" s="42">
        <f t="shared" si="13"/>
        <v>120.47935000006713</v>
      </c>
      <c r="AP28" s="13">
        <f t="shared" si="14"/>
        <v>90724.289999999979</v>
      </c>
      <c r="AQ28" s="42">
        <f t="shared" si="36"/>
        <v>124.71775764305747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40" t="s">
        <v>16</v>
      </c>
      <c r="C29" s="140"/>
      <c r="D29" s="140"/>
      <c r="E29" s="140"/>
      <c r="F29" s="140"/>
      <c r="G29" s="140"/>
      <c r="H29" s="140"/>
      <c r="I29" s="140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65907.5</v>
      </c>
      <c r="W29" s="12"/>
      <c r="X29" s="12">
        <f t="shared" si="55"/>
        <v>0</v>
      </c>
      <c r="Y29" s="12">
        <f>Y30</f>
        <v>65907.5</v>
      </c>
      <c r="Z29" s="12">
        <f t="shared" si="54"/>
        <v>0</v>
      </c>
      <c r="AA29" s="12">
        <f t="shared" si="54"/>
        <v>60000</v>
      </c>
      <c r="AB29" s="12">
        <f t="shared" si="54"/>
        <v>60000</v>
      </c>
      <c r="AC29" s="12">
        <f>AC30</f>
        <v>30307.4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10"/>
        <v>-30307.4</v>
      </c>
      <c r="AH29" s="44">
        <f t="shared" si="4"/>
        <v>30307.4</v>
      </c>
      <c r="AI29" s="44">
        <v>0</v>
      </c>
      <c r="AJ29" s="12">
        <f t="shared" si="11"/>
        <v>-29692.6</v>
      </c>
      <c r="AK29" s="44">
        <f t="shared" si="19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-29692.6</v>
      </c>
      <c r="AO29" s="44">
        <f t="shared" si="13"/>
        <v>50.512333333333338</v>
      </c>
      <c r="AP29" s="12">
        <f t="shared" si="14"/>
        <v>-35600.1</v>
      </c>
      <c r="AQ29" s="44">
        <f t="shared" si="36"/>
        <v>45.984751356067214</v>
      </c>
      <c r="AR29" s="12">
        <f t="shared" ref="AR29:AR38" si="56">AF29-M29</f>
        <v>16807.400000000001</v>
      </c>
      <c r="AS29" s="12">
        <f t="shared" ref="AS29:AS38" si="57">IF(M29=0,0,AF29/M29*100)</f>
        <v>224.49925925925928</v>
      </c>
      <c r="AT29" s="34">
        <f t="shared" ref="AT29" si="58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30307.4</v>
      </c>
      <c r="AD30" s="13">
        <v>0</v>
      </c>
      <c r="AE30" s="13">
        <v>30307.4</v>
      </c>
      <c r="AF30" s="13">
        <f t="shared" si="24"/>
        <v>30307.4</v>
      </c>
      <c r="AG30" s="13">
        <f t="shared" si="10"/>
        <v>-30307.4</v>
      </c>
      <c r="AH30" s="44">
        <f t="shared" si="4"/>
        <v>30307.4</v>
      </c>
      <c r="AI30" s="44">
        <v>0</v>
      </c>
      <c r="AJ30" s="13">
        <f t="shared" si="11"/>
        <v>-29692.6</v>
      </c>
      <c r="AK30" s="42">
        <f t="shared" si="19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-29692.6</v>
      </c>
      <c r="AO30" s="42">
        <f t="shared" si="13"/>
        <v>50.512333333333338</v>
      </c>
      <c r="AP30" s="13">
        <f t="shared" si="14"/>
        <v>-35600.1</v>
      </c>
      <c r="AQ30" s="42">
        <f t="shared" si="36"/>
        <v>45.984751356067214</v>
      </c>
      <c r="AR30" s="12">
        <f t="shared" si="56"/>
        <v>16807.400000000001</v>
      </c>
      <c r="AS30" s="12">
        <f t="shared" si="57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224688.42</v>
      </c>
      <c r="W31" s="12">
        <f t="shared" si="61"/>
        <v>0</v>
      </c>
      <c r="X31" s="12">
        <f t="shared" si="61"/>
        <v>0</v>
      </c>
      <c r="Y31" s="12">
        <f t="shared" si="61"/>
        <v>224688.42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294916.64</v>
      </c>
      <c r="AC31" s="12">
        <f t="shared" si="63"/>
        <v>32417.360000000001</v>
      </c>
      <c r="AD31" s="12">
        <f t="shared" ref="AD31" si="64">AD32+AD33+AD34+AD35</f>
        <v>7588.89</v>
      </c>
      <c r="AE31" s="12">
        <v>302304.48000000004</v>
      </c>
      <c r="AF31" s="12">
        <f t="shared" ref="AF31" si="65">AF32+AF33+AF34+AF35</f>
        <v>309893.37000000005</v>
      </c>
      <c r="AG31" s="12">
        <f t="shared" si="10"/>
        <v>-24828.47</v>
      </c>
      <c r="AH31" s="44">
        <f t="shared" si="4"/>
        <v>261893.37000000005</v>
      </c>
      <c r="AI31" s="44">
        <v>0</v>
      </c>
      <c r="AJ31" s="12">
        <f t="shared" si="11"/>
        <v>-414096.62999999995</v>
      </c>
      <c r="AK31" s="44">
        <f t="shared" si="19"/>
        <v>42.803542866614187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14976.73000000004</v>
      </c>
      <c r="AO31" s="44">
        <f t="shared" si="13"/>
        <v>105.07829263211464</v>
      </c>
      <c r="AP31" s="12">
        <f t="shared" si="14"/>
        <v>85204.950000000041</v>
      </c>
      <c r="AQ31" s="44">
        <f t="shared" si="36"/>
        <v>137.92138019395929</v>
      </c>
      <c r="AR31" s="12">
        <f t="shared" si="56"/>
        <v>286797.83000000007</v>
      </c>
      <c r="AS31" s="12">
        <f t="shared" si="57"/>
        <v>1341.7888042453219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200960.79</v>
      </c>
      <c r="W32" s="13"/>
      <c r="X32" s="13"/>
      <c r="Y32" s="13">
        <f>V32</f>
        <v>200960.79</v>
      </c>
      <c r="Z32" s="13"/>
      <c r="AA32" s="13">
        <v>649240</v>
      </c>
      <c r="AB32" s="13">
        <v>267000</v>
      </c>
      <c r="AC32" s="114">
        <v>27011.599999999999</v>
      </c>
      <c r="AD32" s="114">
        <v>6602.89</v>
      </c>
      <c r="AE32" s="13">
        <v>248567.68000000002</v>
      </c>
      <c r="AF32" s="13">
        <f t="shared" si="24"/>
        <v>255170.57000000004</v>
      </c>
      <c r="AG32" s="13">
        <f t="shared" si="10"/>
        <v>-20408.71</v>
      </c>
      <c r="AH32" s="44"/>
      <c r="AI32" s="44"/>
      <c r="AJ32" s="13">
        <f t="shared" si="11"/>
        <v>-394069.42999999993</v>
      </c>
      <c r="AK32" s="42">
        <f t="shared" si="19"/>
        <v>39.302965005236899</v>
      </c>
      <c r="AL32" s="12"/>
      <c r="AM32" s="12"/>
      <c r="AN32" s="42">
        <f t="shared" si="12"/>
        <v>-11829.429999999964</v>
      </c>
      <c r="AO32" s="42">
        <f t="shared" si="13"/>
        <v>95.569501872659188</v>
      </c>
      <c r="AP32" s="13">
        <f t="shared" si="14"/>
        <v>54209.780000000028</v>
      </c>
      <c r="AQ32" s="42">
        <f t="shared" si="36"/>
        <v>126.97530199796688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8001.22</v>
      </c>
      <c r="W33" s="13"/>
      <c r="X33" s="13"/>
      <c r="Y33" s="13">
        <f t="shared" ref="Y33:Y35" si="67">V33</f>
        <v>8001.22</v>
      </c>
      <c r="Z33" s="13"/>
      <c r="AA33" s="13">
        <v>74750</v>
      </c>
      <c r="AB33" s="13">
        <v>0</v>
      </c>
      <c r="AC33" s="114">
        <v>5405.76</v>
      </c>
      <c r="AD33" s="114">
        <v>986</v>
      </c>
      <c r="AE33" s="13">
        <v>31927.800000000003</v>
      </c>
      <c r="AF33" s="13">
        <f t="shared" si="24"/>
        <v>32913.800000000003</v>
      </c>
      <c r="AG33" s="13">
        <f t="shared" si="10"/>
        <v>-4419.76</v>
      </c>
      <c r="AH33" s="44"/>
      <c r="AI33" s="44"/>
      <c r="AJ33" s="13">
        <f t="shared" si="11"/>
        <v>-41836.199999999997</v>
      </c>
      <c r="AK33" s="42">
        <f t="shared" si="19"/>
        <v>44.03183946488295</v>
      </c>
      <c r="AL33" s="12"/>
      <c r="AM33" s="12"/>
      <c r="AN33" s="42">
        <f t="shared" si="12"/>
        <v>32913.800000000003</v>
      </c>
      <c r="AO33" s="42">
        <v>0</v>
      </c>
      <c r="AP33" s="13">
        <f t="shared" si="14"/>
        <v>24912.58</v>
      </c>
      <c r="AQ33" s="42">
        <f t="shared" si="36"/>
        <v>411.35976763543562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27916.639999999999</v>
      </c>
      <c r="AC34" s="114">
        <v>0</v>
      </c>
      <c r="AD34" s="114">
        <v>0</v>
      </c>
      <c r="AE34" s="13">
        <v>21809</v>
      </c>
      <c r="AF34" s="13">
        <f t="shared" si="24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117">
        <v>0</v>
      </c>
      <c r="AL34" s="12"/>
      <c r="AM34" s="12"/>
      <c r="AN34" s="42">
        <f t="shared" si="12"/>
        <v>-6107.6399999999994</v>
      </c>
      <c r="AO34" s="42">
        <f t="shared" si="13"/>
        <v>78.1218656686478</v>
      </c>
      <c r="AP34" s="13">
        <f t="shared" si="14"/>
        <v>21809</v>
      </c>
      <c r="AQ34" s="117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15726.41</v>
      </c>
      <c r="W35" s="13"/>
      <c r="X35" s="13"/>
      <c r="Y35" s="13">
        <f t="shared" si="67"/>
        <v>15726.41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117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117">
        <v>0</v>
      </c>
      <c r="AP35" s="13">
        <f t="shared" si="14"/>
        <v>-15726.41</v>
      </c>
      <c r="AQ35" s="42">
        <f t="shared" si="36"/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24" t="s">
        <v>14</v>
      </c>
      <c r="C36" s="124"/>
      <c r="D36" s="124"/>
      <c r="E36" s="124"/>
      <c r="F36" s="124"/>
      <c r="G36" s="124"/>
      <c r="H36" s="124"/>
      <c r="I36" s="124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289320.78999999998</v>
      </c>
      <c r="W36" s="12"/>
      <c r="X36" s="12"/>
      <c r="Y36" s="12">
        <f>V36</f>
        <v>289320.78999999998</v>
      </c>
      <c r="Z36" s="12">
        <v>763440</v>
      </c>
      <c r="AA36" s="12">
        <v>447000</v>
      </c>
      <c r="AB36" s="12">
        <v>371127</v>
      </c>
      <c r="AC36" s="12">
        <v>4184.82</v>
      </c>
      <c r="AD36" s="12">
        <v>710.05</v>
      </c>
      <c r="AE36" s="12">
        <v>915513.21999999986</v>
      </c>
      <c r="AF36" s="12">
        <f t="shared" si="24"/>
        <v>916223.2699999999</v>
      </c>
      <c r="AG36" s="12">
        <f t="shared" si="10"/>
        <v>-3474.7699999999995</v>
      </c>
      <c r="AH36" s="44">
        <f t="shared" si="4"/>
        <v>152783.2699999999</v>
      </c>
      <c r="AI36" s="44">
        <v>0</v>
      </c>
      <c r="AJ36" s="12">
        <f t="shared" si="11"/>
        <v>469223.2699999999</v>
      </c>
      <c r="AK36" s="44">
        <f t="shared" si="19"/>
        <v>204.97164876957493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545096.2699999999</v>
      </c>
      <c r="AO36" s="44">
        <f t="shared" si="13"/>
        <v>246.87594004208799</v>
      </c>
      <c r="AP36" s="12">
        <f t="shared" si="14"/>
        <v>626902.48</v>
      </c>
      <c r="AQ36" s="44">
        <f t="shared" si="36"/>
        <v>316.68075771533734</v>
      </c>
      <c r="AR36" s="12">
        <f t="shared" si="56"/>
        <v>973997.62999999989</v>
      </c>
      <c r="AS36" s="12">
        <f t="shared" si="57"/>
        <v>-1585.8648542363774</v>
      </c>
      <c r="AT36" s="34">
        <v>745000</v>
      </c>
    </row>
    <row r="37" spans="1:47" s="10" customFormat="1" ht="57.75" hidden="1" customHeight="1" x14ac:dyDescent="0.3">
      <c r="A37" s="9"/>
      <c r="B37" s="124" t="s">
        <v>13</v>
      </c>
      <c r="C37" s="124"/>
      <c r="D37" s="124"/>
      <c r="E37" s="124"/>
      <c r="F37" s="124"/>
      <c r="G37" s="124"/>
      <c r="H37" s="124"/>
      <c r="I37" s="124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10873683.65</v>
      </c>
      <c r="W37" s="12"/>
      <c r="X37" s="12">
        <f t="shared" si="70"/>
        <v>0</v>
      </c>
      <c r="Y37" s="12">
        <f t="shared" si="70"/>
        <v>10873683.65</v>
      </c>
      <c r="Z37" s="12">
        <f>Z38+Z44</f>
        <v>25090600</v>
      </c>
      <c r="AA37" s="12">
        <f>AA38+AA44</f>
        <v>29480458</v>
      </c>
      <c r="AB37" s="12">
        <f>AB38+AB44</f>
        <v>11189314.92</v>
      </c>
      <c r="AC37" s="12">
        <f t="shared" ref="AC37" si="71">AC38+AC44</f>
        <v>355739.04</v>
      </c>
      <c r="AD37" s="12">
        <f t="shared" ref="AD37" si="72">AD38+AD44</f>
        <v>1083788.25</v>
      </c>
      <c r="AE37" s="12">
        <v>10395918.93</v>
      </c>
      <c r="AF37" s="12">
        <f>AF38+AF44</f>
        <v>11479707.18</v>
      </c>
      <c r="AG37" s="12">
        <f t="shared" si="10"/>
        <v>728049.21</v>
      </c>
      <c r="AH37" s="44">
        <f t="shared" si="4"/>
        <v>-13610892.82</v>
      </c>
      <c r="AI37" s="44">
        <v>0</v>
      </c>
      <c r="AJ37" s="12">
        <f t="shared" si="11"/>
        <v>-18000750.82</v>
      </c>
      <c r="AK37" s="44">
        <f t="shared" si="19"/>
        <v>38.940057104947279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290392.25999999978</v>
      </c>
      <c r="AO37" s="44">
        <f t="shared" si="13"/>
        <v>102.59526398243513</v>
      </c>
      <c r="AP37" s="12">
        <f t="shared" si="14"/>
        <v>606023.52999999933</v>
      </c>
      <c r="AQ37" s="44">
        <f t="shared" si="36"/>
        <v>105.57330477422892</v>
      </c>
      <c r="AR37" s="12">
        <f t="shared" si="56"/>
        <v>983575.71999999881</v>
      </c>
      <c r="AS37" s="12">
        <f t="shared" si="57"/>
        <v>109.3708403305383</v>
      </c>
      <c r="AT37" s="34">
        <f t="shared" ref="AT37" si="73">AT38+AT44</f>
        <v>11479707.18</v>
      </c>
    </row>
    <row r="38" spans="1:47" s="5" customFormat="1" ht="39" hidden="1" customHeight="1" x14ac:dyDescent="0.3">
      <c r="A38" s="4"/>
      <c r="B38" s="141" t="s">
        <v>60</v>
      </c>
      <c r="C38" s="141"/>
      <c r="D38" s="141"/>
      <c r="E38" s="141"/>
      <c r="F38" s="141"/>
      <c r="G38" s="141"/>
      <c r="H38" s="141"/>
      <c r="I38" s="141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10729225.050000001</v>
      </c>
      <c r="W38" s="13"/>
      <c r="X38" s="13">
        <f t="shared" si="75"/>
        <v>0</v>
      </c>
      <c r="Y38" s="13">
        <f t="shared" si="75"/>
        <v>10729225.050000001</v>
      </c>
      <c r="Z38" s="13">
        <f t="shared" si="75"/>
        <v>25090600</v>
      </c>
      <c r="AA38" s="13">
        <f t="shared" si="75"/>
        <v>29480458</v>
      </c>
      <c r="AB38" s="13">
        <f t="shared" si="75"/>
        <v>11189314.92</v>
      </c>
      <c r="AC38" s="13">
        <f t="shared" si="75"/>
        <v>355739.04</v>
      </c>
      <c r="AD38" s="13">
        <f t="shared" ref="AD38" si="76">AD39+AD40+AD43+AD41+AD42</f>
        <v>1083788.25</v>
      </c>
      <c r="AE38" s="13">
        <v>10376625.310000001</v>
      </c>
      <c r="AF38" s="13">
        <f>AF39+AF40+AF43+AF41+AF42</f>
        <v>11460413.560000001</v>
      </c>
      <c r="AG38" s="13">
        <f t="shared" si="10"/>
        <v>728049.21</v>
      </c>
      <c r="AH38" s="44">
        <f t="shared" si="4"/>
        <v>-13630186.439999999</v>
      </c>
      <c r="AI38" s="44">
        <v>0</v>
      </c>
      <c r="AJ38" s="12">
        <f t="shared" si="11"/>
        <v>-18020044.439999998</v>
      </c>
      <c r="AK38" s="42">
        <f t="shared" si="19"/>
        <v>38.874611649520503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271098.6400000006</v>
      </c>
      <c r="AO38" s="42">
        <f t="shared" si="13"/>
        <v>102.42283501660529</v>
      </c>
      <c r="AP38" s="13">
        <f t="shared" si="14"/>
        <v>731188.50999999978</v>
      </c>
      <c r="AQ38" s="42">
        <f t="shared" si="36"/>
        <v>106.81492378613122</v>
      </c>
      <c r="AR38" s="12">
        <f t="shared" si="56"/>
        <v>1588729.58</v>
      </c>
      <c r="AS38" s="12">
        <f t="shared" si="57"/>
        <v>116.09380510173098</v>
      </c>
      <c r="AT38" s="31">
        <f>AF38</f>
        <v>11460413.560000001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152129.82</v>
      </c>
      <c r="W39" s="31"/>
      <c r="X39" s="31"/>
      <c r="Y39" s="31">
        <f>V39</f>
        <v>152129.82</v>
      </c>
      <c r="Z39" s="31">
        <v>360000</v>
      </c>
      <c r="AA39" s="31">
        <v>380458</v>
      </c>
      <c r="AB39" s="31">
        <v>112000</v>
      </c>
      <c r="AC39" s="31">
        <v>13175</v>
      </c>
      <c r="AD39" s="31">
        <v>7225</v>
      </c>
      <c r="AE39" s="31">
        <v>130376</v>
      </c>
      <c r="AF39" s="31">
        <f t="shared" si="24"/>
        <v>137601</v>
      </c>
      <c r="AG39" s="31">
        <f t="shared" si="10"/>
        <v>-5950</v>
      </c>
      <c r="AH39" s="103">
        <f t="shared" si="4"/>
        <v>-222399</v>
      </c>
      <c r="AI39" s="103">
        <f>AF39/Z39*100</f>
        <v>38.222499999999997</v>
      </c>
      <c r="AJ39" s="31">
        <f t="shared" si="11"/>
        <v>-242857</v>
      </c>
      <c r="AK39" s="103">
        <f t="shared" si="19"/>
        <v>36.167198481829793</v>
      </c>
      <c r="AL39" s="31"/>
      <c r="AM39" s="31"/>
      <c r="AN39" s="103">
        <f t="shared" si="12"/>
        <v>25601</v>
      </c>
      <c r="AO39" s="103">
        <f t="shared" si="13"/>
        <v>122.85803571428571</v>
      </c>
      <c r="AP39" s="31">
        <f t="shared" si="14"/>
        <v>-14528.820000000007</v>
      </c>
      <c r="AQ39" s="103">
        <f t="shared" si="36"/>
        <v>90.449722480444649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10053541.23</v>
      </c>
      <c r="W40" s="31"/>
      <c r="X40" s="31"/>
      <c r="Y40" s="31">
        <f>V40</f>
        <v>10053541.23</v>
      </c>
      <c r="Z40" s="31">
        <v>22830600</v>
      </c>
      <c r="AA40" s="31">
        <v>27500000</v>
      </c>
      <c r="AB40" s="31">
        <v>10764600</v>
      </c>
      <c r="AC40" s="31">
        <v>323314.03999999998</v>
      </c>
      <c r="AD40" s="31">
        <v>940163.25</v>
      </c>
      <c r="AE40" s="31">
        <v>9597729.3100000005</v>
      </c>
      <c r="AF40" s="31">
        <f t="shared" si="24"/>
        <v>10537892.560000001</v>
      </c>
      <c r="AG40" s="31">
        <f t="shared" si="10"/>
        <v>616849.21</v>
      </c>
      <c r="AH40" s="103">
        <f t="shared" si="4"/>
        <v>-12292707.439999999</v>
      </c>
      <c r="AI40" s="103">
        <f>AF40/Z40*100</f>
        <v>46.156879626466235</v>
      </c>
      <c r="AJ40" s="31">
        <f t="shared" si="11"/>
        <v>-16962107.439999998</v>
      </c>
      <c r="AK40" s="103">
        <f t="shared" si="19"/>
        <v>38.319609309090914</v>
      </c>
      <c r="AL40" s="31"/>
      <c r="AM40" s="31"/>
      <c r="AN40" s="103">
        <f t="shared" si="12"/>
        <v>-226707.43999999948</v>
      </c>
      <c r="AO40" s="103">
        <f t="shared" si="13"/>
        <v>97.893953885885225</v>
      </c>
      <c r="AP40" s="31">
        <f t="shared" si="14"/>
        <v>484351.33000000007</v>
      </c>
      <c r="AQ40" s="103">
        <f t="shared" si="36"/>
        <v>104.81771864181233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502556</v>
      </c>
      <c r="W41" s="31"/>
      <c r="X41" s="31"/>
      <c r="Y41" s="31">
        <f t="shared" ref="Y41:Y42" si="79">V41</f>
        <v>502556</v>
      </c>
      <c r="Z41" s="31">
        <v>1400000</v>
      </c>
      <c r="AA41" s="31">
        <v>1400000</v>
      </c>
      <c r="AB41" s="31">
        <v>222714.92</v>
      </c>
      <c r="AC41" s="31">
        <v>7800</v>
      </c>
      <c r="AD41" s="31">
        <v>20900</v>
      </c>
      <c r="AE41" s="31">
        <v>525520</v>
      </c>
      <c r="AF41" s="31">
        <f t="shared" si="24"/>
        <v>546420</v>
      </c>
      <c r="AG41" s="31">
        <f t="shared" si="10"/>
        <v>13100</v>
      </c>
      <c r="AH41" s="103">
        <f t="shared" si="4"/>
        <v>-853580</v>
      </c>
      <c r="AI41" s="103">
        <f t="shared" ref="AI41:AI42" si="80">AF41/Z41*100</f>
        <v>39.03</v>
      </c>
      <c r="AJ41" s="31">
        <f t="shared" si="11"/>
        <v>-853580</v>
      </c>
      <c r="AK41" s="103">
        <f t="shared" si="19"/>
        <v>39.03</v>
      </c>
      <c r="AL41" s="31"/>
      <c r="AM41" s="31"/>
      <c r="AN41" s="103">
        <f t="shared" si="12"/>
        <v>323705.07999999996</v>
      </c>
      <c r="AO41" s="103">
        <f t="shared" si="13"/>
        <v>245.34503570753139</v>
      </c>
      <c r="AP41" s="31">
        <f t="shared" si="14"/>
        <v>43864</v>
      </c>
      <c r="AQ41" s="103">
        <f t="shared" si="36"/>
        <v>108.72818153598801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90000</v>
      </c>
      <c r="AC42" s="31">
        <v>9500</v>
      </c>
      <c r="AD42" s="31">
        <v>115500</v>
      </c>
      <c r="AE42" s="31">
        <v>112800</v>
      </c>
      <c r="AF42" s="31">
        <f t="shared" si="24"/>
        <v>228300</v>
      </c>
      <c r="AG42" s="31">
        <f t="shared" si="10"/>
        <v>106000</v>
      </c>
      <c r="AH42" s="103">
        <f t="shared" si="4"/>
        <v>-271700</v>
      </c>
      <c r="AI42" s="103">
        <f t="shared" si="80"/>
        <v>45.660000000000004</v>
      </c>
      <c r="AJ42" s="31">
        <f t="shared" si="11"/>
        <v>28300</v>
      </c>
      <c r="AK42" s="103">
        <f t="shared" si="19"/>
        <v>114.15</v>
      </c>
      <c r="AL42" s="31"/>
      <c r="AM42" s="31"/>
      <c r="AN42" s="103">
        <f t="shared" si="12"/>
        <v>138300</v>
      </c>
      <c r="AO42" s="103">
        <f t="shared" si="13"/>
        <v>253.66666666666666</v>
      </c>
      <c r="AP42" s="31">
        <f t="shared" si="14"/>
        <v>228300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20998</v>
      </c>
      <c r="W43" s="31"/>
      <c r="X43" s="31"/>
      <c r="Y43" s="31">
        <f>V43</f>
        <v>20998</v>
      </c>
      <c r="Z43" s="31">
        <v>0</v>
      </c>
      <c r="AA43" s="31">
        <v>0</v>
      </c>
      <c r="AB43" s="31">
        <v>0</v>
      </c>
      <c r="AC43" s="31">
        <v>1950</v>
      </c>
      <c r="AD43" s="31">
        <v>0</v>
      </c>
      <c r="AE43" s="31">
        <v>10200</v>
      </c>
      <c r="AF43" s="31">
        <f t="shared" si="24"/>
        <v>10200</v>
      </c>
      <c r="AG43" s="31">
        <f t="shared" si="10"/>
        <v>-1950</v>
      </c>
      <c r="AH43" s="103">
        <f t="shared" si="4"/>
        <v>10200</v>
      </c>
      <c r="AI43" s="103">
        <v>0</v>
      </c>
      <c r="AJ43" s="31">
        <f t="shared" si="11"/>
        <v>10200</v>
      </c>
      <c r="AK43" s="103">
        <v>0</v>
      </c>
      <c r="AL43" s="31"/>
      <c r="AM43" s="31"/>
      <c r="AN43" s="103">
        <f t="shared" si="12"/>
        <v>10200</v>
      </c>
      <c r="AO43" s="103">
        <v>0</v>
      </c>
      <c r="AP43" s="31">
        <f t="shared" si="14"/>
        <v>-10798</v>
      </c>
      <c r="AQ43" s="103">
        <f t="shared" si="36"/>
        <v>48.576054862367847</v>
      </c>
      <c r="AR43" s="12"/>
      <c r="AS43" s="12"/>
      <c r="AT43" s="31"/>
    </row>
    <row r="44" spans="1:47" s="5" customFormat="1" ht="28.5" hidden="1" customHeight="1" x14ac:dyDescent="0.3">
      <c r="A44" s="4"/>
      <c r="B44" s="141" t="s">
        <v>12</v>
      </c>
      <c r="C44" s="141"/>
      <c r="D44" s="141"/>
      <c r="E44" s="141"/>
      <c r="F44" s="141"/>
      <c r="G44" s="141"/>
      <c r="H44" s="141"/>
      <c r="I44" s="141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144458.6</v>
      </c>
      <c r="W44" s="13"/>
      <c r="X44" s="13"/>
      <c r="Y44" s="13">
        <f>V44</f>
        <v>144458.6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4"/>
        <v>19293.62</v>
      </c>
      <c r="AG44" s="13">
        <f t="shared" si="10"/>
        <v>0</v>
      </c>
      <c r="AH44" s="44">
        <f t="shared" si="4"/>
        <v>19293.62</v>
      </c>
      <c r="AI44" s="44">
        <v>0</v>
      </c>
      <c r="AJ44" s="13">
        <f t="shared" si="11"/>
        <v>19293.62</v>
      </c>
      <c r="AK44" s="117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17">
        <v>0</v>
      </c>
      <c r="AP44" s="13">
        <f t="shared" si="14"/>
        <v>-125164.98000000001</v>
      </c>
      <c r="AQ44" s="115">
        <f t="shared" si="36"/>
        <v>13.355812668819993</v>
      </c>
      <c r="AR44" s="12">
        <f t="shared" ref="AR44:AR59" si="81">AF44-M44</f>
        <v>-605153.86</v>
      </c>
      <c r="AS44" s="12">
        <f t="shared" ref="AS44:AS59" si="82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24" t="s">
        <v>11</v>
      </c>
      <c r="C45" s="124"/>
      <c r="D45" s="124"/>
      <c r="E45" s="124"/>
      <c r="F45" s="124"/>
      <c r="G45" s="124"/>
      <c r="H45" s="124"/>
      <c r="I45" s="124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441696.33999999997</v>
      </c>
      <c r="W45" s="12"/>
      <c r="X45" s="12">
        <f t="shared" si="83"/>
        <v>0</v>
      </c>
      <c r="Y45" s="12">
        <f t="shared" si="83"/>
        <v>441696.33999999997</v>
      </c>
      <c r="Z45" s="12">
        <f t="shared" si="83"/>
        <v>132000</v>
      </c>
      <c r="AA45" s="12">
        <f t="shared" si="83"/>
        <v>132000</v>
      </c>
      <c r="AB45" s="12">
        <f t="shared" si="83"/>
        <v>132000</v>
      </c>
      <c r="AC45" s="12">
        <f t="shared" si="83"/>
        <v>0</v>
      </c>
      <c r="AD45" s="12">
        <f t="shared" ref="AD45" si="84">AD46+AD47</f>
        <v>0</v>
      </c>
      <c r="AE45" s="12">
        <v>391172.12</v>
      </c>
      <c r="AF45" s="12">
        <f t="shared" si="83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5">AF45/Z45*100</f>
        <v>296.34251515151516</v>
      </c>
      <c r="AJ45" s="12">
        <f t="shared" si="11"/>
        <v>259172.12</v>
      </c>
      <c r="AK45" s="44">
        <f t="shared" si="19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115">
        <f t="shared" si="13"/>
        <v>296.34251515151516</v>
      </c>
      <c r="AP45" s="12">
        <f t="shared" si="14"/>
        <v>-50524.219999999972</v>
      </c>
      <c r="AQ45" s="44">
        <f t="shared" si="36"/>
        <v>88.561322468734971</v>
      </c>
      <c r="AR45" s="12">
        <f t="shared" si="81"/>
        <v>-2807117.01</v>
      </c>
      <c r="AS45" s="12">
        <f t="shared" si="82"/>
        <v>12.230667838338931</v>
      </c>
      <c r="AT45" s="34">
        <f t="shared" ref="AT45" si="86">AT46+AT47</f>
        <v>391172.12</v>
      </c>
    </row>
    <row r="46" spans="1:47" s="5" customFormat="1" ht="63" hidden="1" customHeight="1" x14ac:dyDescent="0.3">
      <c r="A46" s="4"/>
      <c r="B46" s="141" t="s">
        <v>37</v>
      </c>
      <c r="C46" s="141"/>
      <c r="D46" s="141"/>
      <c r="E46" s="141"/>
      <c r="F46" s="141"/>
      <c r="G46" s="141"/>
      <c r="H46" s="141"/>
      <c r="I46" s="141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117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117">
        <v>0</v>
      </c>
      <c r="AP46" s="13">
        <f t="shared" si="14"/>
        <v>-5228.8</v>
      </c>
      <c r="AQ46" s="42">
        <f t="shared" si="36"/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41" t="s">
        <v>10</v>
      </c>
      <c r="C47" s="141"/>
      <c r="D47" s="141"/>
      <c r="E47" s="141"/>
      <c r="F47" s="141"/>
      <c r="G47" s="141"/>
      <c r="H47" s="141"/>
      <c r="I47" s="141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4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-45295.419999999984</v>
      </c>
      <c r="AQ47" s="42">
        <f t="shared" si="36"/>
        <v>89.622270650413085</v>
      </c>
      <c r="AR47" s="12">
        <f t="shared" si="81"/>
        <v>-2807117.01</v>
      </c>
      <c r="AS47" s="12">
        <f t="shared" si="82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24" t="s">
        <v>9</v>
      </c>
      <c r="C48" s="124"/>
      <c r="D48" s="124"/>
      <c r="E48" s="124"/>
      <c r="F48" s="124"/>
      <c r="G48" s="124"/>
      <c r="H48" s="124"/>
      <c r="I48" s="124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470239.23</v>
      </c>
      <c r="W48" s="12"/>
      <c r="X48" s="12"/>
      <c r="Y48" s="12">
        <f>V48</f>
        <v>470239.23</v>
      </c>
      <c r="Z48" s="12">
        <v>1249470</v>
      </c>
      <c r="AA48" s="12">
        <v>1147080</v>
      </c>
      <c r="AB48" s="12">
        <v>351576.23</v>
      </c>
      <c r="AC48" s="12">
        <v>26203</v>
      </c>
      <c r="AD48" s="12">
        <v>46552.91</v>
      </c>
      <c r="AE48" s="12">
        <v>320639.81</v>
      </c>
      <c r="AF48" s="12">
        <f t="shared" si="24"/>
        <v>367192.72</v>
      </c>
      <c r="AG48" s="12">
        <f t="shared" si="10"/>
        <v>20349.910000000003</v>
      </c>
      <c r="AH48" s="44">
        <f t="shared" si="4"/>
        <v>-882277.28</v>
      </c>
      <c r="AI48" s="44">
        <f t="shared" si="85"/>
        <v>29.387878060297563</v>
      </c>
      <c r="AJ48" s="12">
        <f t="shared" si="11"/>
        <v>-779887.28</v>
      </c>
      <c r="AK48" s="44">
        <f t="shared" si="19"/>
        <v>32.011082051818534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15616.489999999991</v>
      </c>
      <c r="AO48" s="44">
        <f t="shared" si="13"/>
        <v>104.44185034921161</v>
      </c>
      <c r="AP48" s="12">
        <f t="shared" si="14"/>
        <v>-103046.51000000001</v>
      </c>
      <c r="AQ48" s="44">
        <f t="shared" si="36"/>
        <v>78.086364678676432</v>
      </c>
      <c r="AR48" s="12">
        <f t="shared" si="81"/>
        <v>-607064.55000000005</v>
      </c>
      <c r="AS48" s="12">
        <f t="shared" si="82"/>
        <v>37.689502691624767</v>
      </c>
      <c r="AT48" s="34">
        <f>AF48</f>
        <v>367192.72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69727.08</v>
      </c>
      <c r="W49" s="25"/>
      <c r="X49" s="25"/>
      <c r="Y49" s="16">
        <f>V49</f>
        <v>69727.08</v>
      </c>
      <c r="Z49" s="25">
        <v>336190</v>
      </c>
      <c r="AA49" s="25">
        <v>159900</v>
      </c>
      <c r="AB49" s="25">
        <v>46237</v>
      </c>
      <c r="AC49" s="25">
        <v>9907.61</v>
      </c>
      <c r="AD49" s="25">
        <v>5143.25</v>
      </c>
      <c r="AE49" s="25">
        <v>43545.33</v>
      </c>
      <c r="AF49" s="25">
        <f t="shared" si="24"/>
        <v>48688.58</v>
      </c>
      <c r="AG49" s="16">
        <f t="shared" si="10"/>
        <v>-4764.3600000000006</v>
      </c>
      <c r="AH49" s="44">
        <f t="shared" si="4"/>
        <v>-287501.42</v>
      </c>
      <c r="AI49" s="44">
        <f t="shared" si="85"/>
        <v>14.482459323596778</v>
      </c>
      <c r="AJ49" s="12">
        <f t="shared" si="11"/>
        <v>-111211.42</v>
      </c>
      <c r="AK49" s="42">
        <f t="shared" si="19"/>
        <v>30.449393370856786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2451.5800000000017</v>
      </c>
      <c r="AO49" s="42">
        <f t="shared" si="13"/>
        <v>105.30220386270737</v>
      </c>
      <c r="AP49" s="13">
        <f t="shared" si="14"/>
        <v>-21038.5</v>
      </c>
      <c r="AQ49" s="42">
        <f t="shared" si="36"/>
        <v>69.827361191663272</v>
      </c>
      <c r="AR49" s="12">
        <f t="shared" si="81"/>
        <v>-60628.45</v>
      </c>
      <c r="AS49" s="12">
        <f t="shared" si="82"/>
        <v>44.538879257879586</v>
      </c>
      <c r="AT49" s="31">
        <f>AF49</f>
        <v>48688.58</v>
      </c>
      <c r="AV49" s="25"/>
    </row>
    <row r="50" spans="1:48" s="10" customFormat="1" ht="36.75" hidden="1" customHeight="1" x14ac:dyDescent="0.3">
      <c r="A50" s="9"/>
      <c r="B50" s="124" t="s">
        <v>7</v>
      </c>
      <c r="C50" s="124"/>
      <c r="D50" s="124"/>
      <c r="E50" s="124"/>
      <c r="F50" s="124"/>
      <c r="G50" s="124"/>
      <c r="H50" s="124"/>
      <c r="I50" s="124"/>
      <c r="J50" s="12">
        <f t="shared" ref="J50:P50" si="92">J51+J53</f>
        <v>1294662.3799999999</v>
      </c>
      <c r="K50" s="12">
        <f t="shared" si="92"/>
        <v>4238232.71</v>
      </c>
      <c r="L50" s="12">
        <f t="shared" si="92"/>
        <v>389278.05</v>
      </c>
      <c r="M50" s="12">
        <f t="shared" si="92"/>
        <v>2811712.29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3682795.22</v>
      </c>
      <c r="W50" s="12">
        <f t="shared" si="94"/>
        <v>0</v>
      </c>
      <c r="X50" s="12">
        <f t="shared" si="94"/>
        <v>0</v>
      </c>
      <c r="Y50" s="12">
        <f t="shared" si="94"/>
        <v>3682795.22</v>
      </c>
      <c r="Z50" s="12">
        <f t="shared" ref="Z50:AB50" si="95">Z51+Z53</f>
        <v>2715689.65</v>
      </c>
      <c r="AA50" s="12">
        <f t="shared" si="95"/>
        <v>2943570.33</v>
      </c>
      <c r="AB50" s="12">
        <f t="shared" si="95"/>
        <v>2943570.33</v>
      </c>
      <c r="AC50" s="12">
        <f>AC51+AC52+AC53</f>
        <v>163747.49000000002</v>
      </c>
      <c r="AD50" s="12">
        <f>AD51+AD52+AD53</f>
        <v>3508502.23</v>
      </c>
      <c r="AE50" s="12">
        <v>2497207.0100000002</v>
      </c>
      <c r="AF50" s="12">
        <f>AF51+AF52+AF53</f>
        <v>6005709.2400000002</v>
      </c>
      <c r="AG50" s="12">
        <f t="shared" si="10"/>
        <v>3344754.7399999998</v>
      </c>
      <c r="AH50" s="44">
        <f t="shared" si="4"/>
        <v>3290019.5900000003</v>
      </c>
      <c r="AI50" s="44">
        <f t="shared" si="85"/>
        <v>221.14858522217369</v>
      </c>
      <c r="AJ50" s="12">
        <f t="shared" si="11"/>
        <v>3062138.91</v>
      </c>
      <c r="AK50" s="44">
        <f t="shared" si="19"/>
        <v>204.02805323832709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3062138.91</v>
      </c>
      <c r="AO50" s="44">
        <f t="shared" si="13"/>
        <v>204.02805323832709</v>
      </c>
      <c r="AP50" s="12">
        <f t="shared" si="14"/>
        <v>2322914.02</v>
      </c>
      <c r="AQ50" s="44">
        <f t="shared" si="36"/>
        <v>163.07475385503514</v>
      </c>
      <c r="AR50" s="12">
        <f t="shared" si="81"/>
        <v>3193996.95</v>
      </c>
      <c r="AS50" s="12">
        <f t="shared" si="82"/>
        <v>213.59615140423918</v>
      </c>
      <c r="AT50" s="34">
        <f t="shared" ref="AT50" si="96">AT51+AT53</f>
        <v>7855552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-33840.129999999997</v>
      </c>
      <c r="W51" s="13"/>
      <c r="X51" s="13"/>
      <c r="Y51" s="13">
        <f>V51</f>
        <v>-33840.129999999997</v>
      </c>
      <c r="Z51" s="13">
        <v>0</v>
      </c>
      <c r="AA51" s="13">
        <v>0</v>
      </c>
      <c r="AB51" s="13">
        <v>0</v>
      </c>
      <c r="AC51" s="114">
        <v>37.64</v>
      </c>
      <c r="AD51" s="114">
        <v>3471002.23</v>
      </c>
      <c r="AE51" s="13">
        <v>28997.77</v>
      </c>
      <c r="AF51" s="13">
        <f t="shared" si="24"/>
        <v>3500000</v>
      </c>
      <c r="AG51" s="16">
        <f t="shared" si="10"/>
        <v>3470964.59</v>
      </c>
      <c r="AH51" s="44">
        <f t="shared" si="4"/>
        <v>3500000</v>
      </c>
      <c r="AI51" s="44">
        <v>0</v>
      </c>
      <c r="AJ51" s="13">
        <f t="shared" si="11"/>
        <v>3500000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3500000</v>
      </c>
      <c r="AO51" s="117">
        <v>0</v>
      </c>
      <c r="AP51" s="13">
        <f t="shared" si="14"/>
        <v>3533840.13</v>
      </c>
      <c r="AQ51" s="42">
        <f t="shared" si="36"/>
        <v>-10342.749865322621</v>
      </c>
      <c r="AR51" s="12">
        <f t="shared" si="81"/>
        <v>3110721.95</v>
      </c>
      <c r="AS51" s="12">
        <f t="shared" si="82"/>
        <v>899.1002703594512</v>
      </c>
      <c r="AT51" s="31">
        <f>AF51</f>
        <v>3500000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76636.899999999994</v>
      </c>
      <c r="W52" s="13"/>
      <c r="X52" s="13"/>
      <c r="Y52" s="13">
        <f t="shared" ref="Y52:Y53" si="98">V52</f>
        <v>76636.899999999994</v>
      </c>
      <c r="Z52" s="13"/>
      <c r="AA52" s="13">
        <v>0</v>
      </c>
      <c r="AB52" s="13">
        <v>0</v>
      </c>
      <c r="AC52" s="114">
        <v>6270</v>
      </c>
      <c r="AD52" s="114">
        <v>1500</v>
      </c>
      <c r="AE52" s="13">
        <v>81775</v>
      </c>
      <c r="AF52" s="13">
        <f t="shared" si="24"/>
        <v>83275</v>
      </c>
      <c r="AG52" s="16">
        <f t="shared" si="10"/>
        <v>-4770</v>
      </c>
      <c r="AH52" s="44"/>
      <c r="AI52" s="44"/>
      <c r="AJ52" s="13">
        <f t="shared" si="11"/>
        <v>83275</v>
      </c>
      <c r="AK52" s="117">
        <v>0</v>
      </c>
      <c r="AL52" s="13"/>
      <c r="AM52" s="13"/>
      <c r="AN52" s="42">
        <f t="shared" si="12"/>
        <v>83275</v>
      </c>
      <c r="AO52" s="117">
        <v>0</v>
      </c>
      <c r="AP52" s="13">
        <f t="shared" si="14"/>
        <v>6638.1000000000058</v>
      </c>
      <c r="AQ52" s="44">
        <f t="shared" si="36"/>
        <v>108.66175432461387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2422434.2400000002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3639998.45</v>
      </c>
      <c r="W53" s="13"/>
      <c r="X53" s="13"/>
      <c r="Y53" s="13">
        <f t="shared" si="98"/>
        <v>3639998.45</v>
      </c>
      <c r="Z53" s="13">
        <v>2715689.65</v>
      </c>
      <c r="AA53" s="13">
        <v>2943570.33</v>
      </c>
      <c r="AB53" s="13">
        <v>2943570.33</v>
      </c>
      <c r="AC53" s="13">
        <v>157439.85</v>
      </c>
      <c r="AD53" s="13">
        <v>36000</v>
      </c>
      <c r="AE53" s="13">
        <v>2386434.2400000002</v>
      </c>
      <c r="AF53" s="13">
        <f t="shared" si="24"/>
        <v>2422434.2400000002</v>
      </c>
      <c r="AG53" s="16">
        <f t="shared" si="10"/>
        <v>-121439.85</v>
      </c>
      <c r="AH53" s="44">
        <f t="shared" si="4"/>
        <v>-293255.40999999968</v>
      </c>
      <c r="AI53" s="44">
        <f t="shared" si="85"/>
        <v>89.201438757922887</v>
      </c>
      <c r="AJ53" s="13">
        <f t="shared" si="11"/>
        <v>-521136.08999999985</v>
      </c>
      <c r="AK53" s="42">
        <f t="shared" si="19"/>
        <v>82.295782618518245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-521136.08999999985</v>
      </c>
      <c r="AO53" s="42">
        <f t="shared" si="13"/>
        <v>82.295782618518245</v>
      </c>
      <c r="AP53" s="13">
        <f t="shared" si="14"/>
        <v>-1217564.21</v>
      </c>
      <c r="AQ53" s="42">
        <f t="shared" si="36"/>
        <v>66.550419547568765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4" t="s">
        <v>1</v>
      </c>
      <c r="C54" s="124"/>
      <c r="D54" s="124"/>
      <c r="E54" s="124"/>
      <c r="F54" s="124"/>
      <c r="G54" s="124"/>
      <c r="H54" s="124"/>
      <c r="I54" s="124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AB54" si="100">S55+S56+S57+S58+S59+S60+S61+S62</f>
        <v>2058217674.4300001</v>
      </c>
      <c r="T54" s="12">
        <f t="shared" si="100"/>
        <v>2039899297.8500004</v>
      </c>
      <c r="U54" s="12">
        <f t="shared" si="100"/>
        <v>2039899297.8500004</v>
      </c>
      <c r="V54" s="12">
        <f t="shared" si="100"/>
        <v>576779190.77999997</v>
      </c>
      <c r="W54" s="12">
        <f t="shared" si="100"/>
        <v>0</v>
      </c>
      <c r="X54" s="12">
        <f t="shared" si="100"/>
        <v>0</v>
      </c>
      <c r="Y54" s="12">
        <f t="shared" si="100"/>
        <v>576779190.77999997</v>
      </c>
      <c r="Z54" s="12">
        <f t="shared" si="100"/>
        <v>1741578685.6100001</v>
      </c>
      <c r="AA54" s="12">
        <f t="shared" si="100"/>
        <v>1652639506.0899999</v>
      </c>
      <c r="AB54" s="12">
        <f t="shared" si="100"/>
        <v>552141871.23000002</v>
      </c>
      <c r="AC54" s="12">
        <f>AC55+AC56+AC57+AC58+AC59+AC60+AC61+AC62</f>
        <v>30569106.830000002</v>
      </c>
      <c r="AD54" s="12">
        <f>AD55+AD56+AD57+AD58+AD59+AD60+AD61+AD62</f>
        <v>55342811.93</v>
      </c>
      <c r="AE54" s="12">
        <v>361093541.36000001</v>
      </c>
      <c r="AF54" s="12">
        <f>AF55+AF56+AF57+AF58+AF59+AF60+AF61+AF62</f>
        <v>416436353.29000002</v>
      </c>
      <c r="AG54" s="12">
        <f t="shared" si="10"/>
        <v>24773705.099999998</v>
      </c>
      <c r="AH54" s="44">
        <f t="shared" si="4"/>
        <v>-1325142332.3200002</v>
      </c>
      <c r="AI54" s="44">
        <f t="shared" si="85"/>
        <v>23.911429137876723</v>
      </c>
      <c r="AJ54" s="12">
        <f t="shared" si="11"/>
        <v>-1236203152.8</v>
      </c>
      <c r="AK54" s="44">
        <f t="shared" si="19"/>
        <v>25.198257197375845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-135705517.94</v>
      </c>
      <c r="AO54" s="44">
        <f t="shared" si="13"/>
        <v>75.421983911908299</v>
      </c>
      <c r="AP54" s="12">
        <f t="shared" si="14"/>
        <v>-160342837.48999995</v>
      </c>
      <c r="AQ54" s="44">
        <f t="shared" si="36"/>
        <v>72.200308184981083</v>
      </c>
      <c r="AR54" s="12">
        <f t="shared" si="81"/>
        <v>-334393315.99999994</v>
      </c>
      <c r="AS54" s="12">
        <f t="shared" si="82"/>
        <v>55.46349196400174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24" t="s">
        <v>6</v>
      </c>
      <c r="C55" s="124"/>
      <c r="D55" s="124"/>
      <c r="E55" s="124"/>
      <c r="F55" s="124"/>
      <c r="G55" s="124"/>
      <c r="H55" s="124"/>
      <c r="I55" s="124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193227729</v>
      </c>
      <c r="W55" s="12"/>
      <c r="X55" s="12"/>
      <c r="Y55" s="12">
        <f t="shared" ref="Y55:Y62" si="105">V55</f>
        <v>193227729</v>
      </c>
      <c r="Z55" s="12">
        <v>543282000</v>
      </c>
      <c r="AA55" s="12">
        <v>504630000</v>
      </c>
      <c r="AB55" s="34">
        <v>168210000</v>
      </c>
      <c r="AC55" s="12">
        <v>25457332</v>
      </c>
      <c r="AD55" s="12">
        <v>0</v>
      </c>
      <c r="AE55" s="12">
        <v>151614832</v>
      </c>
      <c r="AF55" s="12">
        <f t="shared" si="24"/>
        <v>151614832</v>
      </c>
      <c r="AG55" s="12">
        <f t="shared" si="10"/>
        <v>-25457332</v>
      </c>
      <c r="AH55" s="44">
        <f t="shared" si="4"/>
        <v>-391667168</v>
      </c>
      <c r="AI55" s="44">
        <f t="shared" si="85"/>
        <v>27.907206938569658</v>
      </c>
      <c r="AJ55" s="12">
        <f t="shared" si="11"/>
        <v>-353015168</v>
      </c>
      <c r="AK55" s="44">
        <f t="shared" si="19"/>
        <v>30.044751996512296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90.134255989536896</v>
      </c>
      <c r="AP55" s="12">
        <f t="shared" si="14"/>
        <v>-41612897</v>
      </c>
      <c r="AQ55" s="44">
        <f t="shared" si="36"/>
        <v>78.464324341357852</v>
      </c>
      <c r="AR55" s="12">
        <f t="shared" si="81"/>
        <v>-49874168</v>
      </c>
      <c r="AS55" s="12">
        <f t="shared" si="82"/>
        <v>75.247200591595572</v>
      </c>
      <c r="AT55" s="34">
        <v>436509000</v>
      </c>
    </row>
    <row r="56" spans="1:48" s="10" customFormat="1" ht="43.5" customHeight="1" x14ac:dyDescent="0.3">
      <c r="A56" s="9"/>
      <c r="B56" s="124" t="s">
        <v>5</v>
      </c>
      <c r="C56" s="124"/>
      <c r="D56" s="124"/>
      <c r="E56" s="124"/>
      <c r="F56" s="124"/>
      <c r="G56" s="124"/>
      <c r="H56" s="124"/>
      <c r="I56" s="124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14577593.470000001</v>
      </c>
      <c r="W56" s="12"/>
      <c r="X56" s="12"/>
      <c r="Y56" s="12">
        <f t="shared" si="105"/>
        <v>14577593.470000001</v>
      </c>
      <c r="Z56" s="12">
        <v>164450526.09999999</v>
      </c>
      <c r="AA56" s="12">
        <v>304597569.80000001</v>
      </c>
      <c r="AB56" s="12">
        <v>52366763.289999999</v>
      </c>
      <c r="AC56" s="12">
        <v>4757139.41</v>
      </c>
      <c r="AD56" s="12">
        <v>975970.78</v>
      </c>
      <c r="AE56" s="12">
        <v>17315478.399999999</v>
      </c>
      <c r="AF56" s="12">
        <f t="shared" si="24"/>
        <v>18291449.18</v>
      </c>
      <c r="AG56" s="12">
        <f t="shared" si="10"/>
        <v>-3781168.63</v>
      </c>
      <c r="AH56" s="44">
        <f t="shared" si="4"/>
        <v>-146159076.91999999</v>
      </c>
      <c r="AI56" s="44">
        <f t="shared" si="85"/>
        <v>11.122767201655064</v>
      </c>
      <c r="AJ56" s="12">
        <f t="shared" si="11"/>
        <v>-286306120.62</v>
      </c>
      <c r="AK56" s="44">
        <f t="shared" si="19"/>
        <v>6.0051198675059156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-34075314.109999999</v>
      </c>
      <c r="AO56" s="44">
        <f t="shared" si="13"/>
        <v>34.929501139309387</v>
      </c>
      <c r="AP56" s="12">
        <f t="shared" si="14"/>
        <v>3713855.709999999</v>
      </c>
      <c r="AQ56" s="44">
        <f t="shared" si="36"/>
        <v>125.47646645273061</v>
      </c>
      <c r="AR56" s="12">
        <f t="shared" si="81"/>
        <v>-49960734.919999994</v>
      </c>
      <c r="AS56" s="12">
        <f t="shared" si="82"/>
        <v>26.799800506310834</v>
      </c>
      <c r="AT56" s="34" t="e">
        <f>#REF!</f>
        <v>#REF!</v>
      </c>
    </row>
    <row r="57" spans="1:48" s="10" customFormat="1" ht="45" customHeight="1" x14ac:dyDescent="0.3">
      <c r="A57" s="9"/>
      <c r="B57" s="124" t="s">
        <v>4</v>
      </c>
      <c r="C57" s="124"/>
      <c r="D57" s="124"/>
      <c r="E57" s="124"/>
      <c r="F57" s="124"/>
      <c r="G57" s="124"/>
      <c r="H57" s="124"/>
      <c r="I57" s="124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368068662.47000003</v>
      </c>
      <c r="W57" s="12"/>
      <c r="X57" s="12"/>
      <c r="Y57" s="12">
        <f t="shared" si="105"/>
        <v>368068662.47000003</v>
      </c>
      <c r="Z57" s="12">
        <v>1032066181.7</v>
      </c>
      <c r="AA57" s="12">
        <v>841614535.71000004</v>
      </c>
      <c r="AB57" s="12">
        <v>330961516.33999997</v>
      </c>
      <c r="AC57" s="12">
        <v>204344</v>
      </c>
      <c r="AD57" s="12">
        <v>47970491.18</v>
      </c>
      <c r="AE57" s="12">
        <v>194001876.65000001</v>
      </c>
      <c r="AF57" s="12">
        <f t="shared" si="24"/>
        <v>241972367.83000001</v>
      </c>
      <c r="AG57" s="12">
        <f t="shared" si="10"/>
        <v>47766147.18</v>
      </c>
      <c r="AH57" s="44">
        <f t="shared" si="4"/>
        <v>-790093813.87</v>
      </c>
      <c r="AI57" s="44">
        <f t="shared" si="85"/>
        <v>23.445431322187854</v>
      </c>
      <c r="AJ57" s="12">
        <f t="shared" si="11"/>
        <v>-599642167.88</v>
      </c>
      <c r="AK57" s="44">
        <f t="shared" si="19"/>
        <v>28.750972988586526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-88989148.509999961</v>
      </c>
      <c r="AO57" s="44">
        <f t="shared" si="13"/>
        <v>73.111934736671756</v>
      </c>
      <c r="AP57" s="12">
        <f t="shared" si="14"/>
        <v>-126096294.64000002</v>
      </c>
      <c r="AQ57" s="44">
        <f t="shared" si="36"/>
        <v>65.741094665923185</v>
      </c>
      <c r="AR57" s="12">
        <f t="shared" si="81"/>
        <v>-242526314.28999999</v>
      </c>
      <c r="AS57" s="12">
        <f t="shared" si="82"/>
        <v>49.942833027163658</v>
      </c>
      <c r="AT57" s="34" t="e">
        <f>#REF!</f>
        <v>#REF!</v>
      </c>
    </row>
    <row r="58" spans="1:48" s="10" customFormat="1" ht="27" customHeight="1" x14ac:dyDescent="0.3">
      <c r="A58" s="9"/>
      <c r="B58" s="124" t="s">
        <v>3</v>
      </c>
      <c r="C58" s="124"/>
      <c r="D58" s="124"/>
      <c r="E58" s="124"/>
      <c r="F58" s="124"/>
      <c r="G58" s="124"/>
      <c r="H58" s="124"/>
      <c r="I58" s="124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1561516.12</v>
      </c>
      <c r="W58" s="12"/>
      <c r="X58" s="12"/>
      <c r="Y58" s="12">
        <f t="shared" si="105"/>
        <v>1561516.12</v>
      </c>
      <c r="Z58" s="12">
        <v>1779977.81</v>
      </c>
      <c r="AA58" s="12">
        <v>1797400.58</v>
      </c>
      <c r="AB58" s="12">
        <v>603591.6</v>
      </c>
      <c r="AC58" s="12">
        <v>150291.42000000001</v>
      </c>
      <c r="AD58" s="12">
        <v>6558449.1699999999</v>
      </c>
      <c r="AE58" s="12">
        <v>602985.12</v>
      </c>
      <c r="AF58" s="12">
        <f t="shared" si="24"/>
        <v>7161434.29</v>
      </c>
      <c r="AG58" s="12">
        <f t="shared" si="10"/>
        <v>6408157.75</v>
      </c>
      <c r="AH58" s="44">
        <f t="shared" si="4"/>
        <v>5381456.4800000004</v>
      </c>
      <c r="AI58" s="44">
        <f t="shared" si="85"/>
        <v>402.33278469915302</v>
      </c>
      <c r="AJ58" s="12">
        <f t="shared" si="11"/>
        <v>5364033.71</v>
      </c>
      <c r="AK58" s="44">
        <f t="shared" si="19"/>
        <v>398.432846282936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6557842.6900000004</v>
      </c>
      <c r="AO58" s="44">
        <f t="shared" si="13"/>
        <v>1186.4701712217334</v>
      </c>
      <c r="AP58" s="12">
        <f t="shared" si="14"/>
        <v>5599918.1699999999</v>
      </c>
      <c r="AQ58" s="44">
        <f t="shared" si="36"/>
        <v>458.62058023454796</v>
      </c>
      <c r="AR58" s="12">
        <f t="shared" si="81"/>
        <v>6632033.8600000003</v>
      </c>
      <c r="AS58" s="12">
        <f t="shared" si="82"/>
        <v>1352.7443281449544</v>
      </c>
      <c r="AT58" s="34" t="e">
        <f>#REF!</f>
        <v>#REF!</v>
      </c>
    </row>
    <row r="59" spans="1:48" s="10" customFormat="1" ht="39" customHeight="1" x14ac:dyDescent="0.3">
      <c r="A59" s="9"/>
      <c r="B59" s="124" t="s">
        <v>2</v>
      </c>
      <c r="C59" s="124"/>
      <c r="D59" s="124"/>
      <c r="E59" s="124"/>
      <c r="F59" s="124"/>
      <c r="G59" s="124"/>
      <c r="H59" s="124"/>
      <c r="I59" s="124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4379.67</v>
      </c>
      <c r="W59" s="12"/>
      <c r="X59" s="12"/>
      <c r="Y59" s="12">
        <f t="shared" si="105"/>
        <v>4379.67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116">
        <v>0</v>
      </c>
      <c r="AP59" s="12">
        <f t="shared" si="14"/>
        <v>-4379.67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-162099.20000000001</v>
      </c>
      <c r="AE60" s="12">
        <v>0</v>
      </c>
      <c r="AF60" s="12">
        <f t="shared" si="24"/>
        <v>-162099.20000000001</v>
      </c>
      <c r="AG60" s="12">
        <f>AD60-AC60</f>
        <v>-162099.20000000001</v>
      </c>
      <c r="AH60" s="44">
        <f t="shared" si="4"/>
        <v>-162099.20000000001</v>
      </c>
      <c r="AI60" s="44">
        <v>0</v>
      </c>
      <c r="AJ60" s="12">
        <f t="shared" si="11"/>
        <v>-162099.20000000001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-162099.20000000001</v>
      </c>
      <c r="AO60" s="44">
        <v>0</v>
      </c>
      <c r="AP60" s="12">
        <f>AF60-Y60</f>
        <v>-162099.20000000001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0.14000000000000001</v>
      </c>
      <c r="W61" s="12"/>
      <c r="X61" s="12"/>
      <c r="Y61" s="12">
        <f t="shared" si="105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4" t="s">
        <v>0</v>
      </c>
      <c r="C62" s="124"/>
      <c r="D62" s="124"/>
      <c r="E62" s="124"/>
      <c r="F62" s="124"/>
      <c r="G62" s="124"/>
      <c r="H62" s="124"/>
      <c r="I62" s="124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-660690.09</v>
      </c>
      <c r="W62" s="12"/>
      <c r="X62" s="12"/>
      <c r="Y62" s="12">
        <f t="shared" si="105"/>
        <v>-660690.09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-2441630.8099999977</v>
      </c>
      <c r="AF62" s="12">
        <f t="shared" si="24"/>
        <v>-2441630.8099999977</v>
      </c>
      <c r="AG62" s="12">
        <f t="shared" si="10"/>
        <v>0</v>
      </c>
      <c r="AH62" s="44">
        <f t="shared" si="4"/>
        <v>-2441630.8099999977</v>
      </c>
      <c r="AI62" s="44">
        <v>0</v>
      </c>
      <c r="AJ62" s="12">
        <f t="shared" si="11"/>
        <v>-2441630.8099999977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-2441630.8099999977</v>
      </c>
      <c r="AO62" s="12">
        <v>0</v>
      </c>
      <c r="AP62" s="12">
        <f t="shared" si="14"/>
        <v>-1780940.7199999979</v>
      </c>
      <c r="AQ62" s="44">
        <f t="shared" si="36"/>
        <v>369.55765599571771</v>
      </c>
      <c r="AR62" s="12">
        <f>AF62-M62</f>
        <v>1513111.6500000022</v>
      </c>
      <c r="AS62" s="12">
        <f>IF(M62=0,0,AF62/M62*100)</f>
        <v>61.739312602419062</v>
      </c>
      <c r="AT62" s="34">
        <f>AF62</f>
        <v>-2441630.8099999977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2071113089.6151345</v>
      </c>
      <c r="L63" s="28">
        <f t="shared" si="106"/>
        <v>881017080.54999995</v>
      </c>
      <c r="M63" s="26">
        <f t="shared" si="106"/>
        <v>872229674.45554316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653378927.52999997</v>
      </c>
      <c r="W63" s="12"/>
      <c r="X63" s="12">
        <f t="shared" ref="X63:AF63" si="107">X54+X7</f>
        <v>0</v>
      </c>
      <c r="Y63" s="12">
        <f t="shared" si="107"/>
        <v>674172402.19199741</v>
      </c>
      <c r="Z63" s="12">
        <f t="shared" si="107"/>
        <v>2141993785.2600002</v>
      </c>
      <c r="AA63" s="12">
        <f t="shared" si="107"/>
        <v>2230214141.9299998</v>
      </c>
      <c r="AB63" s="12">
        <f t="shared" si="107"/>
        <v>717857936.46000004</v>
      </c>
      <c r="AC63" s="12">
        <f t="shared" si="107"/>
        <v>47052548.560000002</v>
      </c>
      <c r="AD63" s="12">
        <f t="shared" si="107"/>
        <v>63543420.170000002</v>
      </c>
      <c r="AE63" s="12">
        <f t="shared" si="107"/>
        <v>492173244.61000001</v>
      </c>
      <c r="AF63" s="12">
        <f t="shared" si="107"/>
        <v>555716664.77999997</v>
      </c>
      <c r="AG63" s="12">
        <f t="shared" si="10"/>
        <v>16490871.609999999</v>
      </c>
      <c r="AH63" s="12">
        <f t="shared" si="4"/>
        <v>-1586277120.4800003</v>
      </c>
      <c r="AI63" s="12">
        <f>AF63/Z63*100</f>
        <v>25.943897158065088</v>
      </c>
      <c r="AJ63" s="12">
        <f>AF63-AA63</f>
        <v>-1674497477.1499999</v>
      </c>
      <c r="AK63" s="12">
        <f t="shared" si="19"/>
        <v>24.917637025612692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-162141271.68000007</v>
      </c>
      <c r="AO63" s="12">
        <f t="shared" si="13"/>
        <v>77.41318115397965</v>
      </c>
      <c r="AP63" s="12">
        <f t="shared" si="14"/>
        <v>-118455737.41199744</v>
      </c>
      <c r="AQ63" s="12">
        <f t="shared" si="36"/>
        <v>82.42945913732872</v>
      </c>
      <c r="AR63" s="12">
        <f>AF63-M63</f>
        <v>-316513009.67554319</v>
      </c>
      <c r="AS63" s="12">
        <f>IF(M63=0,0,AF63/M63*100)</f>
        <v>63.712194282645264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674172402.19199741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492173244.61000001</v>
      </c>
      <c r="AF65" s="110">
        <v>1229277981.27</v>
      </c>
      <c r="AG65" s="95"/>
      <c r="AJ65" s="89"/>
      <c r="AK65" s="142"/>
      <c r="AL65" s="142"/>
      <c r="AM65" s="142"/>
      <c r="AN65" s="142"/>
      <c r="AO65" s="142"/>
      <c r="AP65" s="142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674172402.19199741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2024-03-29T10:16:04Z</cp:lastPrinted>
  <dcterms:created xsi:type="dcterms:W3CDTF">2018-12-30T09:36:16Z</dcterms:created>
  <dcterms:modified xsi:type="dcterms:W3CDTF">2024-04-12T12:02:03Z</dcterms:modified>
</cp:coreProperties>
</file>